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20" windowWidth="11060" windowHeight="6540" tabRatio="601" activeTab="0"/>
  </bookViews>
  <sheets>
    <sheet name="STEP Hobscheid" sheetId="1" r:id="rId1"/>
    <sheet name="Analyse 1" sheetId="2" r:id="rId2"/>
    <sheet name="Analyse 2" sheetId="3" r:id="rId3"/>
    <sheet name="Analyse 3" sheetId="4" r:id="rId4"/>
    <sheet name="Analyse 4" sheetId="5" r:id="rId5"/>
    <sheet name="Analyse 5" sheetId="6" r:id="rId6"/>
    <sheet name="Analyse 6" sheetId="7" r:id="rId7"/>
    <sheet name="Analyse 7" sheetId="8" r:id="rId8"/>
    <sheet name="Analyse 8" sheetId="9" r:id="rId9"/>
    <sheet name="Analyse 9" sheetId="10" r:id="rId10"/>
    <sheet name="Analyse 10" sheetId="11" r:id="rId11"/>
    <sheet name="Analyse 11" sheetId="12" r:id="rId12"/>
    <sheet name="Analyse 12" sheetId="13" r:id="rId13"/>
    <sheet name="Analyse 13" sheetId="14" r:id="rId14"/>
    <sheet name="Analyse 14" sheetId="15" r:id="rId15"/>
    <sheet name="Analyse 15" sheetId="16" r:id="rId16"/>
    <sheet name="Analyse 16" sheetId="17" r:id="rId17"/>
    <sheet name="Analyse 17" sheetId="18" r:id="rId18"/>
    <sheet name="Analyse 18" sheetId="19" r:id="rId19"/>
    <sheet name="Analyse 19" sheetId="20" r:id="rId20"/>
    <sheet name="Analyse 20" sheetId="21" r:id="rId21"/>
    <sheet name="Analyse 21" sheetId="22" r:id="rId22"/>
    <sheet name="Analyse 22" sheetId="23" r:id="rId23"/>
    <sheet name="Analyse 23" sheetId="24" r:id="rId24"/>
    <sheet name="Analyse 24" sheetId="25" r:id="rId25"/>
    <sheet name="Analyse 25" sheetId="26" r:id="rId26"/>
    <sheet name="Analyse 26" sheetId="27" r:id="rId27"/>
    <sheet name="Analyse 27" sheetId="28" r:id="rId28"/>
    <sheet name="Analyse 28" sheetId="29" r:id="rId29"/>
    <sheet name="Analyse 29" sheetId="30" r:id="rId30"/>
    <sheet name="Analyse 30" sheetId="31" r:id="rId31"/>
    <sheet name="Analyse 31" sheetId="32" r:id="rId32"/>
    <sheet name="Analyse 32" sheetId="33" r:id="rId33"/>
    <sheet name="Analyse 33" sheetId="34" r:id="rId34"/>
    <sheet name="Analyse 34" sheetId="35" r:id="rId35"/>
    <sheet name="Analyse 35" sheetId="36" r:id="rId36"/>
    <sheet name="Analyse 36" sheetId="37" r:id="rId37"/>
    <sheet name="Analyse 37" sheetId="38" r:id="rId38"/>
    <sheet name="Analyse 38" sheetId="39" r:id="rId39"/>
    <sheet name="Analyse 39" sheetId="40" r:id="rId40"/>
    <sheet name="Analyse 40" sheetId="41" r:id="rId41"/>
    <sheet name="Analyse 41" sheetId="42" r:id="rId42"/>
    <sheet name="Analyse 42" sheetId="43" r:id="rId43"/>
    <sheet name="Analyse 43" sheetId="44" r:id="rId44"/>
    <sheet name="Analyse 44" sheetId="45" r:id="rId45"/>
    <sheet name="Analyse 45" sheetId="46" r:id="rId46"/>
    <sheet name="Analyse 46" sheetId="47" r:id="rId47"/>
    <sheet name="Analyse 47" sheetId="48" r:id="rId48"/>
    <sheet name="Analyse 48" sheetId="49" r:id="rId49"/>
    <sheet name="Analyse 49" sheetId="50" r:id="rId50"/>
    <sheet name="Analyse 50" sheetId="51" r:id="rId51"/>
    <sheet name="Analyse 51" sheetId="52" r:id="rId52"/>
    <sheet name="Analyse 52" sheetId="53" r:id="rId53"/>
    <sheet name="Analyse 53" sheetId="54" r:id="rId54"/>
    <sheet name="Analyse 54" sheetId="55" r:id="rId55"/>
    <sheet name="Analyse 55" sheetId="56" r:id="rId56"/>
    <sheet name="Analyse 56" sheetId="57" r:id="rId57"/>
    <sheet name="Analyse 57" sheetId="58" r:id="rId58"/>
    <sheet name="Analyse 58" sheetId="59" r:id="rId59"/>
    <sheet name="Analyse 59" sheetId="60" r:id="rId60"/>
    <sheet name="Analyse 60" sheetId="61" r:id="rId61"/>
    <sheet name="Analyse 61" sheetId="62" r:id="rId62"/>
    <sheet name="Analyse 62" sheetId="63" r:id="rId63"/>
    <sheet name="Analyse 63" sheetId="64" r:id="rId64"/>
    <sheet name="Analyse 64" sheetId="65" r:id="rId65"/>
    <sheet name="Analyse 65" sheetId="66" r:id="rId66"/>
    <sheet name="Analyse 66" sheetId="67" r:id="rId67"/>
    <sheet name="Analyse 67" sheetId="68" r:id="rId68"/>
    <sheet name="Analyse 68" sheetId="69" r:id="rId69"/>
    <sheet name="Analyse 69" sheetId="70" r:id="rId70"/>
    <sheet name="Analyse 70" sheetId="71" r:id="rId71"/>
    <sheet name="Analyse 71" sheetId="72" r:id="rId72"/>
    <sheet name="Analyse 72" sheetId="73" r:id="rId73"/>
    <sheet name="Analyse 73" sheetId="74" r:id="rId74"/>
    <sheet name="Analyse 74" sheetId="75" r:id="rId75"/>
    <sheet name="Analyse 75" sheetId="76" r:id="rId76"/>
    <sheet name="Analyse 76" sheetId="77" r:id="rId77"/>
    <sheet name="Analyse 77" sheetId="78" r:id="rId78"/>
    <sheet name="Analyse 78" sheetId="79" r:id="rId79"/>
    <sheet name="Analyse 79" sheetId="80" r:id="rId80"/>
    <sheet name="Analyse 80" sheetId="81" r:id="rId81"/>
    <sheet name="Analyse 81" sheetId="82" r:id="rId82"/>
    <sheet name="Analyse 82" sheetId="83" r:id="rId83"/>
    <sheet name="Analyse 83" sheetId="84" r:id="rId84"/>
    <sheet name="Analyse 84" sheetId="85" r:id="rId85"/>
    <sheet name="Analyse 85" sheetId="86" r:id="rId86"/>
    <sheet name="Analyse 86" sheetId="87" r:id="rId87"/>
    <sheet name="Analyse 87" sheetId="88" r:id="rId88"/>
    <sheet name="Analyse 88" sheetId="89" r:id="rId89"/>
    <sheet name="Analyse 89" sheetId="90" r:id="rId90"/>
    <sheet name="Analyse 90" sheetId="91" r:id="rId91"/>
    <sheet name="Analyse 91" sheetId="92" r:id="rId92"/>
    <sheet name="Analyse 92" sheetId="93" r:id="rId93"/>
    <sheet name="Analyse 93" sheetId="94" r:id="rId94"/>
    <sheet name="Analyse 94" sheetId="95" r:id="rId95"/>
    <sheet name="Analyse 95" sheetId="96" r:id="rId96"/>
    <sheet name="Analyse 96" sheetId="97" r:id="rId97"/>
    <sheet name="Analyse 97" sheetId="98" r:id="rId98"/>
    <sheet name="Analyse 98" sheetId="99" r:id="rId99"/>
    <sheet name="Analyse 99" sheetId="100" r:id="rId100"/>
    <sheet name="Analyse 100" sheetId="101" r:id="rId101"/>
  </sheets>
  <definedNames/>
  <calcPr fullCalcOnLoad="1"/>
</workbook>
</file>

<file path=xl/sharedStrings.xml><?xml version="1.0" encoding="utf-8"?>
<sst xmlns="http://schemas.openxmlformats.org/spreadsheetml/2006/main" count="9504" uniqueCount="142">
  <si>
    <t>ADMINISTRATION DE L'ENVIRONNEMENT</t>
  </si>
  <si>
    <t>Analytische Kontrolle der Kläranlage:</t>
  </si>
  <si>
    <t>Ausbaugröße E.W.:</t>
  </si>
  <si>
    <t>Zulauf</t>
  </si>
  <si>
    <t>Ablauf</t>
  </si>
  <si>
    <t xml:space="preserve">             Sauerstoffbedarfsstufen</t>
  </si>
  <si>
    <t>Nährstoffbelastungsstufen</t>
  </si>
  <si>
    <t>Einhaltung der Ablaufwerten</t>
  </si>
  <si>
    <t>Datum</t>
  </si>
  <si>
    <t>Zufluss (m3/d)</t>
  </si>
  <si>
    <r>
      <t>P</t>
    </r>
    <r>
      <rPr>
        <vertAlign val="subscript"/>
        <sz val="10"/>
        <rFont val="Arial"/>
        <family val="2"/>
      </rPr>
      <t xml:space="preserve">tot       </t>
    </r>
    <r>
      <rPr>
        <sz val="10"/>
        <rFont val="Arial"/>
        <family val="2"/>
      </rPr>
      <t>(mg/l)</t>
    </r>
    <r>
      <rPr>
        <vertAlign val="subscript"/>
        <sz val="10"/>
        <rFont val="Arial"/>
        <family val="2"/>
      </rPr>
      <t xml:space="preserve"> </t>
    </r>
  </si>
  <si>
    <r>
      <t>NH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(mg/l)    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</si>
  <si>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(mg/l)</t>
    </r>
  </si>
  <si>
    <r>
      <t>N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(mg/l)  </t>
    </r>
  </si>
  <si>
    <t xml:space="preserve">Abfiltr. Stoffe (mg/l) 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</si>
  <si>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 N (mg/l)</t>
    </r>
  </si>
  <si>
    <r>
      <t>ATH - 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(mg/l)</t>
    </r>
  </si>
  <si>
    <t>CSB (mg/l)</t>
  </si>
  <si>
    <r>
      <t>S</t>
    </r>
    <r>
      <rPr>
        <vertAlign val="subscript"/>
        <sz val="10"/>
        <rFont val="Symbol"/>
        <family val="1"/>
      </rPr>
      <t>1,2,3</t>
    </r>
  </si>
  <si>
    <r>
      <t>P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     (mg/l)</t>
    </r>
    <r>
      <rPr>
        <vertAlign val="subscript"/>
        <sz val="10"/>
        <rFont val="Arial"/>
        <family val="2"/>
      </rPr>
      <t xml:space="preserve"> </t>
    </r>
  </si>
  <si>
    <r>
      <t>S</t>
    </r>
    <r>
      <rPr>
        <vertAlign val="subscript"/>
        <sz val="10"/>
        <rFont val="Symbol"/>
        <family val="1"/>
      </rPr>
      <t>1,2</t>
    </r>
  </si>
  <si>
    <r>
      <t xml:space="preserve"> ATH - 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(mg/l)</t>
    </r>
  </si>
  <si>
    <r>
      <t>ATH - 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(%)</t>
    </r>
  </si>
  <si>
    <r>
      <t>BSB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Abweichende Werte</t>
    </r>
  </si>
  <si>
    <t>CSB (%)</t>
  </si>
  <si>
    <t>CSB Abweichende Werte</t>
  </si>
  <si>
    <t xml:space="preserve">Abfiltr. Stoffe (%) </t>
  </si>
  <si>
    <t>Abf. Stoffe Abweichende Werte</t>
  </si>
  <si>
    <r>
      <t>P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     (%)</t>
    </r>
    <r>
      <rPr>
        <vertAlign val="subscript"/>
        <sz val="10"/>
        <rFont val="Arial"/>
        <family val="2"/>
      </rPr>
      <t xml:space="preserve"> </t>
    </r>
  </si>
  <si>
    <r>
      <t>N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     (mg/l)</t>
    </r>
    <r>
      <rPr>
        <vertAlign val="subscript"/>
        <sz val="10"/>
        <rFont val="Arial"/>
        <family val="2"/>
      </rPr>
      <t xml:space="preserve"> </t>
    </r>
  </si>
  <si>
    <r>
      <t>N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     (%)</t>
    </r>
    <r>
      <rPr>
        <vertAlign val="subscript"/>
        <sz val="10"/>
        <rFont val="Arial"/>
        <family val="2"/>
      </rPr>
      <t xml:space="preserve"> </t>
    </r>
  </si>
  <si>
    <t>Durchschnitt:</t>
  </si>
  <si>
    <t>1) Conc.:</t>
  </si>
  <si>
    <t>2) Rend.:</t>
  </si>
  <si>
    <t>In Gramm pro Tag</t>
  </si>
  <si>
    <r>
      <t>P</t>
    </r>
    <r>
      <rPr>
        <vertAlign val="subscript"/>
        <sz val="10"/>
        <rFont val="Arial"/>
        <family val="2"/>
      </rPr>
      <t xml:space="preserve">tot       </t>
    </r>
    <r>
      <rPr>
        <sz val="10"/>
        <rFont val="Arial"/>
        <family val="2"/>
      </rPr>
      <t>(g/d)</t>
    </r>
    <r>
      <rPr>
        <vertAlign val="subscript"/>
        <sz val="10"/>
        <rFont val="Arial"/>
        <family val="2"/>
      </rPr>
      <t xml:space="preserve"> </t>
    </r>
  </si>
  <si>
    <r>
      <t>NH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(g/d)    </t>
    </r>
  </si>
  <si>
    <r>
      <t>N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(g/d)  </t>
    </r>
  </si>
  <si>
    <r>
      <t>BSB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(g/d)  </t>
    </r>
  </si>
  <si>
    <t>CSB   (g/d)</t>
  </si>
  <si>
    <t xml:space="preserve">Abfiltr. Stoffe (g/d) </t>
  </si>
  <si>
    <t>Frachten</t>
  </si>
  <si>
    <t>Durchschnittliche und 90-Perzentil Wirkungsgrade</t>
  </si>
  <si>
    <t>Zufluss (EH)</t>
  </si>
  <si>
    <r>
      <t>P</t>
    </r>
    <r>
      <rPr>
        <vertAlign val="subscript"/>
        <sz val="10"/>
        <rFont val="Arial"/>
        <family val="2"/>
      </rPr>
      <t xml:space="preserve">tot       </t>
    </r>
    <r>
      <rPr>
        <sz val="10"/>
        <rFont val="Arial"/>
        <family val="2"/>
      </rPr>
      <t>(EH)</t>
    </r>
    <r>
      <rPr>
        <vertAlign val="subscript"/>
        <sz val="10"/>
        <rFont val="Arial"/>
        <family val="2"/>
      </rPr>
      <t xml:space="preserve"> </t>
    </r>
  </si>
  <si>
    <r>
      <t>NH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(EH)   </t>
    </r>
  </si>
  <si>
    <r>
      <t>N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(EH) </t>
    </r>
  </si>
  <si>
    <r>
      <t>BSB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(EH) </t>
    </r>
  </si>
  <si>
    <t xml:space="preserve">CSB   (EH) </t>
  </si>
  <si>
    <t xml:space="preserve">Abfiltr. Stoffe (EH) 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</si>
  <si>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(%)    </t>
    </r>
  </si>
  <si>
    <t>Nitrifik. (%)</t>
  </si>
  <si>
    <r>
      <t>N</t>
    </r>
    <r>
      <rPr>
        <vertAlign val="subscript"/>
        <sz val="10"/>
        <rFont val="Arial"/>
        <family val="2"/>
      </rPr>
      <t xml:space="preserve">tot  </t>
    </r>
    <r>
      <rPr>
        <sz val="10"/>
        <rFont val="Arial"/>
        <family val="2"/>
      </rPr>
      <t xml:space="preserve">(%)  </t>
    </r>
  </si>
  <si>
    <r>
      <t>ATH - BSB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(%)  </t>
    </r>
  </si>
  <si>
    <t xml:space="preserve">CSB   (%) </t>
  </si>
  <si>
    <t>Telefon: 40 56 56-424</t>
  </si>
  <si>
    <t>Analyse N°</t>
  </si>
  <si>
    <t>Entnommen durch:</t>
  </si>
  <si>
    <t>Wetterverhältnisse</t>
  </si>
  <si>
    <t>Abwasseranfall</t>
  </si>
  <si>
    <r>
      <t>m</t>
    </r>
    <r>
      <rPr>
        <vertAlign val="superscript"/>
        <sz val="10"/>
        <rFont val="Tms Rmn"/>
        <family val="0"/>
      </rPr>
      <t>3</t>
    </r>
    <r>
      <rPr>
        <sz val="10"/>
        <rFont val="Tms Rmn"/>
        <family val="0"/>
      </rPr>
      <t>/d</t>
    </r>
  </si>
  <si>
    <t>Aussehen</t>
  </si>
  <si>
    <t>pH</t>
  </si>
  <si>
    <t>Temperatur</t>
  </si>
  <si>
    <t>°C</t>
  </si>
  <si>
    <t>uS/cm</t>
  </si>
  <si>
    <t>Absetzbare Stoffe nach  2 Stunden</t>
  </si>
  <si>
    <t>ml/l</t>
  </si>
  <si>
    <t>Abfiltrierbare Stoffe</t>
  </si>
  <si>
    <t>mg/l</t>
  </si>
  <si>
    <t>Sichttiefe</t>
  </si>
  <si>
    <t>cm</t>
  </si>
  <si>
    <t>Ammonium</t>
  </si>
  <si>
    <r>
      <t>NH</t>
    </r>
    <r>
      <rPr>
        <vertAlign val="subscript"/>
        <sz val="10"/>
        <rFont val="Tms Rmn"/>
        <family val="0"/>
      </rPr>
      <t>4</t>
    </r>
  </si>
  <si>
    <t>Nitrit</t>
  </si>
  <si>
    <r>
      <t>NO</t>
    </r>
    <r>
      <rPr>
        <vertAlign val="subscript"/>
        <sz val="10"/>
        <rFont val="Tms Rmn"/>
        <family val="0"/>
      </rPr>
      <t>2</t>
    </r>
  </si>
  <si>
    <t>Nitrat</t>
  </si>
  <si>
    <r>
      <t>NO</t>
    </r>
    <r>
      <rPr>
        <vertAlign val="subscript"/>
        <sz val="10"/>
        <rFont val="Tms Rmn"/>
        <family val="0"/>
      </rPr>
      <t>3</t>
    </r>
  </si>
  <si>
    <t>Kjeldahl-Stickstoff</t>
  </si>
  <si>
    <r>
      <t>N</t>
    </r>
    <r>
      <rPr>
        <vertAlign val="subscript"/>
        <sz val="10"/>
        <rFont val="Tms Rmn"/>
        <family val="0"/>
      </rPr>
      <t>K</t>
    </r>
  </si>
  <si>
    <t>Gesamtstickstoff</t>
  </si>
  <si>
    <t>N</t>
  </si>
  <si>
    <t>Gesamtphosphat (filtriert)</t>
  </si>
  <si>
    <t>P</t>
  </si>
  <si>
    <t>o-Phosphat</t>
  </si>
  <si>
    <t>Gelöster Sauerstoff</t>
  </si>
  <si>
    <r>
      <t>O</t>
    </r>
    <r>
      <rPr>
        <vertAlign val="subscript"/>
        <sz val="10"/>
        <rFont val="Tms Rmn"/>
        <family val="0"/>
      </rPr>
      <t>2</t>
    </r>
  </si>
  <si>
    <t>CSB</t>
  </si>
  <si>
    <t>BSB-5  ATH</t>
  </si>
  <si>
    <r>
      <t>O</t>
    </r>
    <r>
      <rPr>
        <vertAlign val="subscript"/>
        <sz val="10"/>
        <rFont val="Tms Rmn"/>
        <family val="0"/>
      </rPr>
      <t>2</t>
    </r>
  </si>
  <si>
    <t>BSB-5</t>
  </si>
  <si>
    <t>Chlorid</t>
  </si>
  <si>
    <t>Cl</t>
  </si>
  <si>
    <t>Sulfat</t>
  </si>
  <si>
    <r>
      <t>SO</t>
    </r>
    <r>
      <rPr>
        <vertAlign val="subscript"/>
        <sz val="10"/>
        <rFont val="Tms Rmn"/>
        <family val="0"/>
      </rPr>
      <t>4</t>
    </r>
  </si>
  <si>
    <t>Natrium</t>
  </si>
  <si>
    <t>Na</t>
  </si>
  <si>
    <t>Kalium</t>
  </si>
  <si>
    <t>K</t>
  </si>
  <si>
    <t>Belebungsbecken</t>
  </si>
  <si>
    <t>BB</t>
  </si>
  <si>
    <t>RL</t>
  </si>
  <si>
    <t>Absetzvolumen  nach 30 min</t>
  </si>
  <si>
    <t>Schlammtrockensubstanz</t>
  </si>
  <si>
    <t>g/l</t>
  </si>
  <si>
    <t>Schlammvolumenindex</t>
  </si>
  <si>
    <t>ml/g</t>
  </si>
  <si>
    <t>Sauerstoffgehalt</t>
  </si>
  <si>
    <t>Glühverlust</t>
  </si>
  <si>
    <t>%</t>
  </si>
  <si>
    <t>Identifikation:</t>
  </si>
  <si>
    <t>Bewertung:</t>
  </si>
  <si>
    <t>RL = Rücklaufschlamm</t>
  </si>
  <si>
    <t>L'ingénieur chef de division</t>
  </si>
  <si>
    <t xml:space="preserve">Luxemburg, den  </t>
  </si>
  <si>
    <t xml:space="preserve">1= Gesamtzulauf </t>
  </si>
  <si>
    <t>2= Ablauf Anlage</t>
  </si>
  <si>
    <t>BB = Belebungsbecken</t>
  </si>
  <si>
    <t>Proben erhalten am:</t>
  </si>
  <si>
    <t>Division des Eaux</t>
  </si>
  <si>
    <t xml:space="preserve"> 1a, rue Auguste Lumière</t>
  </si>
  <si>
    <t>Telefax: 49 64 07</t>
  </si>
  <si>
    <t>L-1950 Luxembourg</t>
  </si>
  <si>
    <t>Elektrische Leitfähigkeit 25°C</t>
  </si>
  <si>
    <t>en t/an</t>
  </si>
  <si>
    <t xml:space="preserve">Administration de la Gestion de l'Eau </t>
  </si>
  <si>
    <t>Division de la Protection des eaux</t>
  </si>
  <si>
    <t>1, avenue du Rock'n'Roll</t>
  </si>
  <si>
    <t>L-4361 Esch/Alzette</t>
  </si>
  <si>
    <t>Nom de la station d'épuration</t>
  </si>
  <si>
    <t>Capacité en équivalent-habitant</t>
  </si>
  <si>
    <t>Concentration</t>
  </si>
  <si>
    <t>Entrée</t>
  </si>
  <si>
    <t>Sortie</t>
  </si>
  <si>
    <t>Date</t>
  </si>
  <si>
    <t>Débit (m3/j)</t>
  </si>
  <si>
    <r>
      <t>DBO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(mg/l)  </t>
    </r>
  </si>
  <si>
    <t xml:space="preserve">DCO   (mg/l) </t>
  </si>
  <si>
    <t xml:space="preserve">MES (mg/l) </t>
  </si>
  <si>
    <t>Hoscheid</t>
  </si>
  <si>
    <t xml:space="preserve">18/01/2024 </t>
  </si>
  <si>
    <t xml:space="preserve">11/04/2024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</si>
</sst>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\ &quot;LUF&quot;;\-#,##0\ &quot;LUF&quot;"/>
    <numFmt numFmtId="191" formatCode="#,##0\ &quot;LUF&quot;;[Red]\-#,##0\ &quot;LUF&quot;"/>
    <numFmt numFmtId="192" formatCode="#,##0.00\ &quot;LUF&quot;;\-#,##0.00\ &quot;LUF&quot;"/>
    <numFmt numFmtId="193" formatCode="#,##0.00\ &quot;LUF&quot;;[Red]\-#,##0.00\ &quot;LUF&quot;"/>
    <numFmt numFmtId="194" formatCode="_-* #,##0\ &quot;LUF&quot;_-;\-* #,##0\ &quot;LUF&quot;_-;_-* &quot;-&quot;\ &quot;LUF&quot;_-;_-@_-"/>
    <numFmt numFmtId="195" formatCode="_-* #,##0\ _L_U_F_-;\-* #,##0\ _L_U_F_-;_-* &quot;-&quot;\ _L_U_F_-;_-@_-"/>
    <numFmt numFmtId="196" formatCode="_-* #,##0.00\ &quot;LUF&quot;_-;\-* #,##0.00\ &quot;LUF&quot;_-;_-* &quot;-&quot;??\ &quot;LUF&quot;_-;_-@_-"/>
    <numFmt numFmtId="197" formatCode="_-* #,##0.00\ _L_U_F_-;\-* #,##0.00\ _L_U_F_-;_-* &quot;-&quot;??\ _L_U_F_-;_-@_-"/>
    <numFmt numFmtId="198" formatCode="0.0"/>
    <numFmt numFmtId="199" formatCode="0.000"/>
    <numFmt numFmtId="200" formatCode="0.0000"/>
    <numFmt numFmtId="201" formatCode="0.000000"/>
    <numFmt numFmtId="202" formatCode="0.00000"/>
    <numFmt numFmtId="203" formatCode="dd\.mm\.yyyy"/>
    <numFmt numFmtId="204" formatCode="d/m/yy"/>
    <numFmt numFmtId="205" formatCode="dd/mm/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1007]dddd\,\ d\.\ mmmm\ yyyy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Tms Rmn"/>
      <family val="0"/>
    </font>
    <font>
      <sz val="10"/>
      <name val="Tms Rmn"/>
      <family val="0"/>
    </font>
    <font>
      <i/>
      <sz val="10"/>
      <name val="Times New Roman"/>
      <family val="1"/>
    </font>
    <font>
      <vertAlign val="subscript"/>
      <sz val="10"/>
      <name val="Arial"/>
      <family val="2"/>
    </font>
    <font>
      <b/>
      <u val="single"/>
      <sz val="20"/>
      <name val="Times New Roman"/>
      <family val="1"/>
    </font>
    <font>
      <sz val="14"/>
      <name val="Arial"/>
      <family val="2"/>
    </font>
    <font>
      <b/>
      <sz val="10"/>
      <name val="Century Schoolbook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10"/>
      <name val="Times New Roman"/>
      <family val="1"/>
    </font>
    <font>
      <vertAlign val="superscript"/>
      <sz val="10"/>
      <name val="Tms Rmn"/>
      <family val="0"/>
    </font>
    <font>
      <vertAlign val="subscript"/>
      <sz val="10"/>
      <name val="Tms Rmn"/>
      <family val="0"/>
    </font>
    <font>
      <u val="single"/>
      <sz val="10"/>
      <name val="Tms Rmn"/>
      <family val="0"/>
    </font>
    <font>
      <b/>
      <sz val="10"/>
      <name val="Times New Roman"/>
      <family val="1"/>
    </font>
    <font>
      <sz val="8"/>
      <name val="Arial"/>
      <family val="2"/>
    </font>
    <font>
      <vertAlign val="subscript"/>
      <sz val="8"/>
      <name val="Arial"/>
      <family val="2"/>
    </font>
    <font>
      <sz val="7"/>
      <name val="Arial"/>
      <family val="2"/>
    </font>
    <font>
      <b/>
      <sz val="10"/>
      <name val="Atlanta"/>
      <family val="2"/>
    </font>
    <font>
      <sz val="10"/>
      <name val="Atlant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dotted"/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dotted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uble"/>
      <top style="dotted"/>
      <bottom style="dotted"/>
    </border>
    <border>
      <left style="hair"/>
      <right style="dotted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tted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tted"/>
      <bottom>
        <color indexed="63"/>
      </bottom>
    </border>
    <border>
      <left style="dotted"/>
      <right style="hair"/>
      <top style="thin"/>
      <bottom style="dotted"/>
    </border>
    <border>
      <left style="dotted"/>
      <right style="hair"/>
      <top style="dotted"/>
      <bottom style="dotted"/>
    </border>
    <border>
      <left style="dotted"/>
      <right style="hair"/>
      <top>
        <color indexed="63"/>
      </top>
      <bottom style="dotted"/>
    </border>
    <border>
      <left style="dotted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5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35" fillId="35" borderId="0" applyNumberFormat="0" applyBorder="0" applyAlignment="0" applyProtection="0"/>
    <xf numFmtId="0" fontId="51" fillId="36" borderId="0" applyNumberFormat="0" applyBorder="0" applyAlignment="0" applyProtection="0"/>
    <xf numFmtId="0" fontId="35" fillId="37" borderId="0" applyNumberFormat="0" applyBorder="0" applyAlignment="0" applyProtection="0"/>
    <xf numFmtId="0" fontId="51" fillId="38" borderId="0" applyNumberFormat="0" applyBorder="0" applyAlignment="0" applyProtection="0"/>
    <xf numFmtId="0" fontId="35" fillId="39" borderId="0" applyNumberFormat="0" applyBorder="0" applyAlignment="0" applyProtection="0"/>
    <xf numFmtId="0" fontId="51" fillId="40" borderId="0" applyNumberFormat="0" applyBorder="0" applyAlignment="0" applyProtection="0"/>
    <xf numFmtId="0" fontId="35" fillId="25" borderId="0" applyNumberFormat="0" applyBorder="0" applyAlignment="0" applyProtection="0"/>
    <xf numFmtId="0" fontId="51" fillId="41" borderId="0" applyNumberFormat="0" applyBorder="0" applyAlignment="0" applyProtection="0"/>
    <xf numFmtId="0" fontId="35" fillId="26" borderId="0" applyNumberFormat="0" applyBorder="0" applyAlignment="0" applyProtection="0"/>
    <xf numFmtId="0" fontId="51" fillId="42" borderId="0" applyNumberFormat="0" applyBorder="0" applyAlignment="0" applyProtection="0"/>
    <xf numFmtId="0" fontId="35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37" fillId="45" borderId="1" applyNumberFormat="0" applyAlignment="0" applyProtection="0"/>
    <xf numFmtId="0" fontId="53" fillId="46" borderId="2" applyNumberFormat="0" applyAlignment="0" applyProtection="0"/>
    <xf numFmtId="0" fontId="38" fillId="0" borderId="3" applyNumberFormat="0" applyFill="0" applyAlignment="0" applyProtection="0"/>
    <xf numFmtId="0" fontId="54" fillId="47" borderId="4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48" borderId="5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7" borderId="1" applyNumberFormat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50" borderId="2" applyNumberFormat="0" applyAlignment="0" applyProtection="0"/>
    <xf numFmtId="0" fontId="28" fillId="3" borderId="0" applyNumberFormat="0" applyBorder="0" applyAlignment="0" applyProtection="0"/>
    <xf numFmtId="0" fontId="61" fillId="0" borderId="9" applyNumberFormat="0" applyFill="0" applyAlignment="0" applyProtection="0"/>
    <xf numFmtId="0" fontId="62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10" applyNumberFormat="0" applyFont="0" applyAlignment="0" applyProtection="0"/>
    <xf numFmtId="0" fontId="63" fillId="46" borderId="11" applyNumberFormat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0" fillId="45" borderId="12" applyNumberFormat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34" fillId="0" borderId="17" applyNumberFormat="0" applyFill="0" applyAlignment="0" applyProtection="0"/>
    <xf numFmtId="0" fontId="32" fillId="54" borderId="18" applyNumberFormat="0" applyAlignment="0" applyProtection="0"/>
    <xf numFmtId="0" fontId="6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89" applyFont="1" applyAlignment="1" applyProtection="1">
      <alignment/>
      <protection locked="0"/>
    </xf>
    <xf numFmtId="0" fontId="5" fillId="0" borderId="0" xfId="89" applyFont="1" applyAlignment="1" applyProtection="1" quotePrefix="1">
      <alignment horizontal="center"/>
      <protection locked="0"/>
    </xf>
    <xf numFmtId="0" fontId="6" fillId="0" borderId="0" xfId="89" applyFont="1" applyAlignment="1" applyProtection="1" quotePrefix="1">
      <alignment horizontal="center"/>
      <protection locked="0"/>
    </xf>
    <xf numFmtId="0" fontId="7" fillId="0" borderId="0" xfId="89" applyFont="1" applyAlignment="1">
      <alignment/>
      <protection/>
    </xf>
    <xf numFmtId="0" fontId="6" fillId="0" borderId="0" xfId="89" applyFont="1">
      <alignment/>
      <protection/>
    </xf>
    <xf numFmtId="0" fontId="5" fillId="0" borderId="0" xfId="89" applyFont="1">
      <alignment/>
      <protection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98" fontId="0" fillId="0" borderId="22" xfId="0" applyNumberFormat="1" applyFont="1" applyBorder="1" applyAlignment="1">
      <alignment horizontal="center" vertical="center" wrapText="1"/>
    </xf>
    <xf numFmtId="198" fontId="0" fillId="0" borderId="23" xfId="0" applyNumberFormat="1" applyFont="1" applyBorder="1" applyAlignment="1">
      <alignment horizontal="center" vertical="center" wrapText="1"/>
    </xf>
    <xf numFmtId="198" fontId="0" fillId="0" borderId="24" xfId="0" applyNumberFormat="1" applyFont="1" applyBorder="1" applyAlignment="1">
      <alignment horizontal="center" vertical="center" wrapText="1"/>
    </xf>
    <xf numFmtId="0" fontId="6" fillId="0" borderId="0" xfId="89" applyFont="1" applyAlignment="1" applyProtection="1">
      <alignment horizontal="left"/>
      <protection locked="0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89" applyFont="1">
      <alignment/>
      <protection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198" fontId="0" fillId="0" borderId="3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98" fontId="0" fillId="0" borderId="33" xfId="0" applyNumberFormat="1" applyFont="1" applyBorder="1" applyAlignment="1">
      <alignment horizontal="center" vertical="center" wrapText="1"/>
    </xf>
    <xf numFmtId="198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98" fontId="0" fillId="0" borderId="32" xfId="0" applyNumberFormat="1" applyFont="1" applyBorder="1" applyAlignment="1">
      <alignment horizontal="center" vertical="center" wrapText="1"/>
    </xf>
    <xf numFmtId="198" fontId="0" fillId="0" borderId="35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/>
    </xf>
    <xf numFmtId="0" fontId="6" fillId="0" borderId="0" xfId="89" applyFont="1" applyProtection="1">
      <alignment/>
      <protection/>
    </xf>
    <xf numFmtId="0" fontId="6" fillId="0" borderId="0" xfId="89" applyFont="1" applyAlignment="1" applyProtection="1">
      <alignment horizontal="right"/>
      <protection/>
    </xf>
    <xf numFmtId="0" fontId="4" fillId="0" borderId="0" xfId="89" applyFont="1" applyProtection="1">
      <alignment/>
      <protection/>
    </xf>
    <xf numFmtId="0" fontId="4" fillId="0" borderId="0" xfId="89" applyProtection="1">
      <alignment/>
      <protection/>
    </xf>
    <xf numFmtId="0" fontId="5" fillId="0" borderId="0" xfId="89" applyFont="1" applyAlignment="1" applyProtection="1" quotePrefix="1">
      <alignment horizontal="center"/>
      <protection/>
    </xf>
    <xf numFmtId="0" fontId="6" fillId="0" borderId="0" xfId="89" applyFont="1" applyAlignment="1" applyProtection="1" quotePrefix="1">
      <alignment horizontal="left"/>
      <protection/>
    </xf>
    <xf numFmtId="0" fontId="6" fillId="0" borderId="0" xfId="89" applyFont="1" applyAlignment="1" applyProtection="1">
      <alignment horizontal="left"/>
      <protection/>
    </xf>
    <xf numFmtId="0" fontId="6" fillId="0" borderId="0" xfId="89" applyFont="1" applyAlignment="1" applyProtection="1">
      <alignment/>
      <protection/>
    </xf>
    <xf numFmtId="0" fontId="5" fillId="0" borderId="0" xfId="89" applyFont="1" applyAlignment="1" applyProtection="1">
      <alignment horizontal="right"/>
      <protection/>
    </xf>
    <xf numFmtId="0" fontId="6" fillId="0" borderId="0" xfId="89" applyFont="1" applyBorder="1" applyAlignment="1" applyProtection="1">
      <alignment/>
      <protection/>
    </xf>
    <xf numFmtId="0" fontId="7" fillId="0" borderId="0" xfId="89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36" xfId="89" applyFont="1" applyBorder="1" applyAlignment="1" applyProtection="1">
      <alignment horizontal="center"/>
      <protection/>
    </xf>
    <xf numFmtId="0" fontId="5" fillId="0" borderId="37" xfId="89" applyFont="1" applyBorder="1" applyAlignment="1" applyProtection="1">
      <alignment horizontal="center"/>
      <protection/>
    </xf>
    <xf numFmtId="0" fontId="5" fillId="0" borderId="38" xfId="89" applyFont="1" applyBorder="1" applyAlignment="1" applyProtection="1">
      <alignment horizontal="center"/>
      <protection/>
    </xf>
    <xf numFmtId="0" fontId="5" fillId="0" borderId="39" xfId="89" applyFont="1" applyBorder="1" applyAlignment="1" applyProtection="1">
      <alignment horizontal="center"/>
      <protection/>
    </xf>
    <xf numFmtId="0" fontId="6" fillId="0" borderId="40" xfId="89" applyFont="1" applyBorder="1" applyAlignment="1" applyProtection="1">
      <alignment horizontal="left"/>
      <protection/>
    </xf>
    <xf numFmtId="0" fontId="6" fillId="0" borderId="41" xfId="89" applyFont="1" applyBorder="1" applyProtection="1">
      <alignment/>
      <protection/>
    </xf>
    <xf numFmtId="0" fontId="6" fillId="0" borderId="42" xfId="89" applyFont="1" applyBorder="1" applyProtection="1">
      <alignment/>
      <protection/>
    </xf>
    <xf numFmtId="0" fontId="14" fillId="0" borderId="43" xfId="89" applyFont="1" applyBorder="1" applyAlignment="1" applyProtection="1">
      <alignment horizontal="center"/>
      <protection/>
    </xf>
    <xf numFmtId="0" fontId="14" fillId="0" borderId="44" xfId="89" applyFont="1" applyBorder="1" applyAlignment="1" applyProtection="1">
      <alignment horizontal="center"/>
      <protection/>
    </xf>
    <xf numFmtId="0" fontId="6" fillId="0" borderId="45" xfId="89" applyFont="1" applyBorder="1" applyProtection="1">
      <alignment/>
      <protection/>
    </xf>
    <xf numFmtId="0" fontId="6" fillId="0" borderId="46" xfId="89" applyFont="1" applyBorder="1" applyProtection="1">
      <alignment/>
      <protection/>
    </xf>
    <xf numFmtId="0" fontId="6" fillId="0" borderId="47" xfId="89" applyFont="1" applyBorder="1" applyProtection="1">
      <alignment/>
      <protection/>
    </xf>
    <xf numFmtId="0" fontId="14" fillId="0" borderId="48" xfId="89" applyFont="1" applyBorder="1" applyAlignment="1" applyProtection="1">
      <alignment horizontal="center"/>
      <protection/>
    </xf>
    <xf numFmtId="0" fontId="14" fillId="0" borderId="49" xfId="89" applyFont="1" applyBorder="1" applyAlignment="1" applyProtection="1">
      <alignment horizontal="center"/>
      <protection/>
    </xf>
    <xf numFmtId="0" fontId="14" fillId="0" borderId="50" xfId="89" applyFont="1" applyBorder="1" applyAlignment="1" applyProtection="1">
      <alignment horizontal="center"/>
      <protection/>
    </xf>
    <xf numFmtId="0" fontId="14" fillId="0" borderId="51" xfId="89" applyFont="1" applyBorder="1" applyAlignment="1" applyProtection="1">
      <alignment horizontal="center"/>
      <protection/>
    </xf>
    <xf numFmtId="0" fontId="14" fillId="0" borderId="49" xfId="89" applyFont="1" applyBorder="1" applyAlignment="1" applyProtection="1" quotePrefix="1">
      <alignment horizontal="center"/>
      <protection/>
    </xf>
    <xf numFmtId="0" fontId="6" fillId="0" borderId="52" xfId="89" applyFont="1" applyBorder="1" applyProtection="1">
      <alignment/>
      <protection/>
    </xf>
    <xf numFmtId="0" fontId="6" fillId="0" borderId="53" xfId="89" applyFont="1" applyBorder="1" applyProtection="1">
      <alignment/>
      <protection/>
    </xf>
    <xf numFmtId="0" fontId="6" fillId="0" borderId="54" xfId="89" applyFont="1" applyBorder="1" applyAlignment="1" applyProtection="1" quotePrefix="1">
      <alignment horizontal="left"/>
      <protection/>
    </xf>
    <xf numFmtId="0" fontId="6" fillId="0" borderId="55" xfId="89" applyFont="1" applyBorder="1" applyProtection="1">
      <alignment/>
      <protection/>
    </xf>
    <xf numFmtId="0" fontId="6" fillId="0" borderId="56" xfId="89" applyFont="1" applyBorder="1" applyProtection="1">
      <alignment/>
      <protection/>
    </xf>
    <xf numFmtId="0" fontId="14" fillId="0" borderId="57" xfId="89" applyFont="1" applyBorder="1" applyAlignment="1" applyProtection="1">
      <alignment horizontal="center"/>
      <protection/>
    </xf>
    <xf numFmtId="0" fontId="14" fillId="0" borderId="58" xfId="89" applyFont="1" applyBorder="1" applyAlignment="1" applyProtection="1">
      <alignment horizontal="center"/>
      <protection/>
    </xf>
    <xf numFmtId="0" fontId="6" fillId="0" borderId="54" xfId="89" applyFont="1" applyBorder="1" applyProtection="1">
      <alignment/>
      <protection/>
    </xf>
    <xf numFmtId="198" fontId="14" fillId="0" borderId="43" xfId="89" applyNumberFormat="1" applyFont="1" applyBorder="1" applyAlignment="1" applyProtection="1">
      <alignment horizontal="center"/>
      <protection/>
    </xf>
    <xf numFmtId="198" fontId="14" fillId="0" borderId="57" xfId="89" applyNumberFormat="1" applyFont="1" applyBorder="1" applyAlignment="1" applyProtection="1">
      <alignment horizontal="center"/>
      <protection/>
    </xf>
    <xf numFmtId="0" fontId="6" fillId="0" borderId="59" xfId="89" applyFont="1" applyBorder="1" applyProtection="1">
      <alignment/>
      <protection/>
    </xf>
    <xf numFmtId="0" fontId="6" fillId="0" borderId="40" xfId="89" applyFont="1" applyBorder="1" applyProtection="1">
      <alignment/>
      <protection/>
    </xf>
    <xf numFmtId="0" fontId="14" fillId="0" borderId="60" xfId="89" applyFont="1" applyBorder="1" applyAlignment="1" applyProtection="1">
      <alignment horizontal="center"/>
      <protection/>
    </xf>
    <xf numFmtId="0" fontId="14" fillId="0" borderId="61" xfId="89" applyFont="1" applyBorder="1" applyAlignment="1" applyProtection="1">
      <alignment horizontal="center"/>
      <protection/>
    </xf>
    <xf numFmtId="0" fontId="6" fillId="0" borderId="46" xfId="89" applyFont="1" applyBorder="1" applyAlignment="1" applyProtection="1">
      <alignment horizontal="left"/>
      <protection/>
    </xf>
    <xf numFmtId="198" fontId="14" fillId="0" borderId="49" xfId="89" applyNumberFormat="1" applyFont="1" applyBorder="1" applyAlignment="1" applyProtection="1">
      <alignment horizontal="center"/>
      <protection/>
    </xf>
    <xf numFmtId="0" fontId="6" fillId="0" borderId="45" xfId="89" applyFont="1" applyBorder="1" applyAlignment="1" applyProtection="1">
      <alignment horizontal="left"/>
      <protection/>
    </xf>
    <xf numFmtId="0" fontId="6" fillId="0" borderId="62" xfId="89" applyFont="1" applyBorder="1" applyAlignment="1" applyProtection="1">
      <alignment horizontal="left"/>
      <protection/>
    </xf>
    <xf numFmtId="0" fontId="6" fillId="0" borderId="63" xfId="89" applyFont="1" applyBorder="1" applyProtection="1">
      <alignment/>
      <protection/>
    </xf>
    <xf numFmtId="0" fontId="6" fillId="0" borderId="64" xfId="89" applyFont="1" applyBorder="1" applyProtection="1">
      <alignment/>
      <protection/>
    </xf>
    <xf numFmtId="0" fontId="14" fillId="0" borderId="65" xfId="89" applyFont="1" applyBorder="1" applyAlignment="1" applyProtection="1">
      <alignment horizontal="center"/>
      <protection/>
    </xf>
    <xf numFmtId="0" fontId="14" fillId="0" borderId="66" xfId="89" applyFont="1" applyBorder="1" applyAlignment="1" applyProtection="1">
      <alignment horizontal="center"/>
      <protection/>
    </xf>
    <xf numFmtId="0" fontId="14" fillId="0" borderId="66" xfId="89" applyFont="1" applyBorder="1" applyAlignment="1" applyProtection="1" quotePrefix="1">
      <alignment horizontal="center"/>
      <protection/>
    </xf>
    <xf numFmtId="0" fontId="14" fillId="0" borderId="67" xfId="89" applyFont="1" applyBorder="1" applyAlignment="1" applyProtection="1">
      <alignment horizontal="center"/>
      <protection/>
    </xf>
    <xf numFmtId="0" fontId="5" fillId="0" borderId="68" xfId="89" applyFont="1" applyBorder="1" applyAlignment="1" applyProtection="1" quotePrefix="1">
      <alignment horizontal="left"/>
      <protection/>
    </xf>
    <xf numFmtId="0" fontId="6" fillId="0" borderId="68" xfId="89" applyFont="1" applyBorder="1" applyProtection="1">
      <alignment/>
      <protection/>
    </xf>
    <xf numFmtId="0" fontId="14" fillId="0" borderId="68" xfId="89" applyFont="1" applyBorder="1" applyAlignment="1" applyProtection="1">
      <alignment horizontal="center"/>
      <protection/>
    </xf>
    <xf numFmtId="0" fontId="17" fillId="0" borderId="0" xfId="89" applyFont="1" applyBorder="1" applyAlignment="1" applyProtection="1">
      <alignment horizontal="left"/>
      <protection/>
    </xf>
    <xf numFmtId="0" fontId="6" fillId="0" borderId="0" xfId="89" applyFont="1" applyBorder="1" applyProtection="1">
      <alignment/>
      <protection/>
    </xf>
    <xf numFmtId="0" fontId="14" fillId="0" borderId="0" xfId="89" applyFont="1" applyBorder="1" applyAlignment="1" applyProtection="1">
      <alignment horizontal="center"/>
      <protection/>
    </xf>
    <xf numFmtId="0" fontId="18" fillId="0" borderId="36" xfId="89" applyFont="1" applyBorder="1" applyAlignment="1" applyProtection="1">
      <alignment horizontal="center"/>
      <protection/>
    </xf>
    <xf numFmtId="0" fontId="18" fillId="0" borderId="37" xfId="89" applyFont="1" applyBorder="1" applyAlignment="1" applyProtection="1">
      <alignment horizontal="center"/>
      <protection/>
    </xf>
    <xf numFmtId="0" fontId="14" fillId="0" borderId="69" xfId="89" applyFont="1" applyBorder="1" applyAlignment="1" applyProtection="1">
      <alignment horizontal="center"/>
      <protection/>
    </xf>
    <xf numFmtId="0" fontId="6" fillId="0" borderId="45" xfId="89" applyFont="1" applyBorder="1" applyAlignment="1" applyProtection="1" quotePrefix="1">
      <alignment horizontal="left"/>
      <protection/>
    </xf>
    <xf numFmtId="0" fontId="6" fillId="0" borderId="42" xfId="89" applyFont="1" applyBorder="1" applyAlignment="1" applyProtection="1" quotePrefix="1">
      <alignment horizontal="left"/>
      <protection/>
    </xf>
    <xf numFmtId="1" fontId="14" fillId="0" borderId="48" xfId="89" applyNumberFormat="1" applyFont="1" applyBorder="1" applyAlignment="1" applyProtection="1">
      <alignment horizontal="center"/>
      <protection/>
    </xf>
    <xf numFmtId="1" fontId="14" fillId="0" borderId="49" xfId="89" applyNumberFormat="1" applyFont="1" applyBorder="1" applyAlignment="1" applyProtection="1">
      <alignment horizontal="center"/>
      <protection/>
    </xf>
    <xf numFmtId="0" fontId="5" fillId="0" borderId="62" xfId="89" applyFont="1" applyBorder="1" applyAlignment="1" applyProtection="1" quotePrefix="1">
      <alignment horizontal="left"/>
      <protection/>
    </xf>
    <xf numFmtId="0" fontId="6" fillId="0" borderId="68" xfId="89" applyFont="1" applyBorder="1" applyAlignment="1" applyProtection="1">
      <alignment horizontal="center"/>
      <protection/>
    </xf>
    <xf numFmtId="0" fontId="5" fillId="0" borderId="40" xfId="89" applyFont="1" applyBorder="1" applyAlignment="1" applyProtection="1" quotePrefix="1">
      <alignment horizontal="left"/>
      <protection/>
    </xf>
    <xf numFmtId="0" fontId="5" fillId="0" borderId="68" xfId="89" applyFont="1" applyBorder="1" applyAlignment="1" applyProtection="1">
      <alignment/>
      <protection/>
    </xf>
    <xf numFmtId="0" fontId="5" fillId="0" borderId="70" xfId="89" applyFont="1" applyBorder="1" applyAlignment="1" applyProtection="1">
      <alignment/>
      <protection/>
    </xf>
    <xf numFmtId="0" fontId="6" fillId="0" borderId="71" xfId="89" applyFont="1" applyBorder="1" applyProtection="1">
      <alignment/>
      <protection/>
    </xf>
    <xf numFmtId="0" fontId="6" fillId="0" borderId="72" xfId="89" applyFont="1" applyBorder="1" applyProtection="1">
      <alignment/>
      <protection/>
    </xf>
    <xf numFmtId="0" fontId="6" fillId="0" borderId="73" xfId="89" applyFont="1" applyBorder="1" applyProtection="1">
      <alignment/>
      <protection/>
    </xf>
    <xf numFmtId="0" fontId="6" fillId="0" borderId="74" xfId="89" applyFont="1" applyBorder="1" applyProtection="1">
      <alignment/>
      <protection/>
    </xf>
    <xf numFmtId="0" fontId="6" fillId="0" borderId="75" xfId="89" applyFont="1" applyBorder="1" applyProtection="1">
      <alignment/>
      <protection/>
    </xf>
    <xf numFmtId="0" fontId="6" fillId="0" borderId="76" xfId="89" applyFont="1" applyBorder="1" applyProtection="1">
      <alignment/>
      <protection/>
    </xf>
    <xf numFmtId="0" fontId="6" fillId="0" borderId="77" xfId="89" applyFont="1" applyBorder="1" applyProtection="1">
      <alignment/>
      <protection/>
    </xf>
    <xf numFmtId="0" fontId="6" fillId="0" borderId="78" xfId="89" applyFont="1" applyBorder="1" applyProtection="1">
      <alignment/>
      <protection/>
    </xf>
    <xf numFmtId="0" fontId="1" fillId="0" borderId="79" xfId="0" applyFont="1" applyBorder="1" applyAlignment="1">
      <alignment horizontal="center"/>
    </xf>
    <xf numFmtId="0" fontId="0" fillId="0" borderId="80" xfId="0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/>
    </xf>
    <xf numFmtId="198" fontId="0" fillId="0" borderId="30" xfId="0" applyNumberFormat="1" applyFont="1" applyBorder="1" applyAlignment="1">
      <alignment horizontal="center"/>
    </xf>
    <xf numFmtId="198" fontId="0" fillId="0" borderId="0" xfId="0" applyNumberFormat="1" applyFont="1" applyAlignment="1">
      <alignment horizontal="center"/>
    </xf>
    <xf numFmtId="198" fontId="0" fillId="0" borderId="0" xfId="0" applyNumberFormat="1" applyAlignment="1">
      <alignment horizontal="center"/>
    </xf>
    <xf numFmtId="198" fontId="0" fillId="0" borderId="27" xfId="0" applyNumberFormat="1" applyFont="1" applyBorder="1" applyAlignment="1">
      <alignment horizontal="center"/>
    </xf>
    <xf numFmtId="0" fontId="5" fillId="0" borderId="82" xfId="89" applyFont="1" applyBorder="1" applyAlignment="1" applyProtection="1">
      <alignment horizontal="center"/>
      <protection/>
    </xf>
    <xf numFmtId="0" fontId="14" fillId="0" borderId="41" xfId="89" applyFont="1" applyBorder="1" applyAlignment="1" applyProtection="1">
      <alignment horizontal="center"/>
      <protection/>
    </xf>
    <xf numFmtId="0" fontId="14" fillId="0" borderId="45" xfId="89" applyFont="1" applyBorder="1" applyAlignment="1" applyProtection="1">
      <alignment horizontal="center"/>
      <protection/>
    </xf>
    <xf numFmtId="0" fontId="14" fillId="0" borderId="55" xfId="89" applyFont="1" applyBorder="1" applyAlignment="1" applyProtection="1">
      <alignment horizontal="center"/>
      <protection/>
    </xf>
    <xf numFmtId="0" fontId="14" fillId="0" borderId="63" xfId="89" applyFont="1" applyBorder="1" applyAlignment="1" applyProtection="1">
      <alignment horizontal="center"/>
      <protection/>
    </xf>
    <xf numFmtId="0" fontId="14" fillId="0" borderId="37" xfId="89" applyFont="1" applyBorder="1" applyAlignment="1" applyProtection="1">
      <alignment horizontal="center"/>
      <protection/>
    </xf>
    <xf numFmtId="0" fontId="14" fillId="0" borderId="83" xfId="89" applyFont="1" applyBorder="1" applyAlignment="1" applyProtection="1">
      <alignment horizontal="center"/>
      <protection/>
    </xf>
    <xf numFmtId="0" fontId="6" fillId="0" borderId="46" xfId="89" applyFont="1" applyBorder="1" applyAlignment="1" applyProtection="1">
      <alignment horizontal="right"/>
      <protection/>
    </xf>
    <xf numFmtId="0" fontId="6" fillId="0" borderId="84" xfId="89" applyFont="1" applyBorder="1" applyAlignment="1" applyProtection="1">
      <alignment horizontal="left"/>
      <protection/>
    </xf>
    <xf numFmtId="198" fontId="14" fillId="0" borderId="72" xfId="89" applyNumberFormat="1" applyFont="1" applyBorder="1" applyAlignment="1" applyProtection="1">
      <alignment horizontal="center"/>
      <protection/>
    </xf>
    <xf numFmtId="203" fontId="6" fillId="0" borderId="0" xfId="89" applyNumberFormat="1" applyFont="1" applyAlignment="1" applyProtection="1">
      <alignment horizontal="left"/>
      <protection/>
    </xf>
    <xf numFmtId="0" fontId="14" fillId="0" borderId="85" xfId="89" applyFont="1" applyBorder="1" applyAlignment="1" applyProtection="1">
      <alignment horizontal="center"/>
      <protection/>
    </xf>
    <xf numFmtId="0" fontId="14" fillId="0" borderId="86" xfId="89" applyFont="1" applyBorder="1" applyAlignment="1" applyProtection="1">
      <alignment horizontal="center"/>
      <protection/>
    </xf>
    <xf numFmtId="0" fontId="14" fillId="0" borderId="87" xfId="89" applyFont="1" applyBorder="1" applyAlignment="1" applyProtection="1">
      <alignment horizontal="center"/>
      <protection/>
    </xf>
    <xf numFmtId="0" fontId="14" fillId="0" borderId="88" xfId="89" applyFont="1" applyBorder="1" applyAlignment="1" applyProtection="1">
      <alignment horizontal="center"/>
      <protection/>
    </xf>
    <xf numFmtId="204" fontId="0" fillId="0" borderId="8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4" fillId="0" borderId="0" xfId="0" applyFont="1" applyAlignment="1">
      <alignment/>
    </xf>
    <xf numFmtId="0" fontId="6" fillId="55" borderId="25" xfId="89" applyFont="1" applyFill="1" applyBorder="1" applyAlignment="1" applyProtection="1">
      <alignment horizontal="center"/>
      <protection/>
    </xf>
    <xf numFmtId="203" fontId="6" fillId="55" borderId="25" xfId="89" applyNumberFormat="1" applyFont="1" applyFill="1" applyBorder="1" applyAlignment="1" applyProtection="1">
      <alignment horizontal="left"/>
      <protection/>
    </xf>
    <xf numFmtId="0" fontId="14" fillId="55" borderId="48" xfId="89" applyFont="1" applyFill="1" applyBorder="1" applyAlignment="1" applyProtection="1">
      <alignment horizontal="center"/>
      <protection/>
    </xf>
    <xf numFmtId="0" fontId="14" fillId="55" borderId="50" xfId="89" applyFont="1" applyFill="1" applyBorder="1" applyAlignment="1" applyProtection="1">
      <alignment horizontal="center"/>
      <protection/>
    </xf>
    <xf numFmtId="0" fontId="14" fillId="55" borderId="48" xfId="89" applyFont="1" applyFill="1" applyBorder="1" applyAlignment="1" applyProtection="1" quotePrefix="1">
      <alignment horizontal="center"/>
      <protection/>
    </xf>
    <xf numFmtId="0" fontId="14" fillId="55" borderId="57" xfId="89" applyFont="1" applyFill="1" applyBorder="1" applyAlignment="1" applyProtection="1">
      <alignment horizontal="center"/>
      <protection/>
    </xf>
    <xf numFmtId="0" fontId="14" fillId="55" borderId="90" xfId="89" applyFont="1" applyFill="1" applyBorder="1" applyAlignment="1" applyProtection="1">
      <alignment horizontal="center"/>
      <protection/>
    </xf>
    <xf numFmtId="198" fontId="14" fillId="55" borderId="48" xfId="89" applyNumberFormat="1" applyFont="1" applyFill="1" applyBorder="1" applyAlignment="1" applyProtection="1">
      <alignment horizontal="center"/>
      <protection/>
    </xf>
    <xf numFmtId="198" fontId="14" fillId="55" borderId="91" xfId="89" applyNumberFormat="1" applyFont="1" applyFill="1" applyBorder="1" applyAlignment="1" applyProtection="1">
      <alignment horizontal="center"/>
      <protection/>
    </xf>
    <xf numFmtId="198" fontId="14" fillId="55" borderId="49" xfId="89" applyNumberFormat="1" applyFont="1" applyFill="1" applyBorder="1" applyAlignment="1" applyProtection="1">
      <alignment horizontal="center"/>
      <protection/>
    </xf>
    <xf numFmtId="0" fontId="14" fillId="55" borderId="49" xfId="89" applyFont="1" applyFill="1" applyBorder="1" applyAlignment="1" applyProtection="1">
      <alignment horizontal="center"/>
      <protection/>
    </xf>
    <xf numFmtId="0" fontId="14" fillId="55" borderId="60" xfId="89" applyFont="1" applyFill="1" applyBorder="1" applyAlignment="1" applyProtection="1">
      <alignment horizontal="center"/>
      <protection/>
    </xf>
    <xf numFmtId="0" fontId="6" fillId="37" borderId="47" xfId="89" applyFont="1" applyFill="1" applyBorder="1" applyProtection="1">
      <alignment/>
      <protection/>
    </xf>
    <xf numFmtId="198" fontId="14" fillId="0" borderId="43" xfId="89" applyNumberFormat="1" applyFont="1" applyFill="1" applyBorder="1" applyAlignment="1" applyProtection="1">
      <alignment horizontal="center"/>
      <protection/>
    </xf>
    <xf numFmtId="198" fontId="14" fillId="0" borderId="57" xfId="89" applyNumberFormat="1" applyFont="1" applyFill="1" applyBorder="1" applyAlignment="1" applyProtection="1">
      <alignment horizontal="center"/>
      <protection/>
    </xf>
    <xf numFmtId="198" fontId="14" fillId="0" borderId="49" xfId="89" applyNumberFormat="1" applyFont="1" applyFill="1" applyBorder="1" applyAlignment="1" applyProtection="1">
      <alignment horizontal="center"/>
      <protection/>
    </xf>
    <xf numFmtId="0" fontId="14" fillId="0" borderId="43" xfId="89" applyFont="1" applyFill="1" applyBorder="1" applyAlignment="1" applyProtection="1">
      <alignment horizontal="center"/>
      <protection/>
    </xf>
    <xf numFmtId="0" fontId="14" fillId="0" borderId="49" xfId="89" applyFon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 horizontal="center"/>
    </xf>
    <xf numFmtId="0" fontId="5" fillId="0" borderId="0" xfId="90" applyFont="1" applyAlignment="1" applyProtection="1">
      <alignment/>
      <protection locked="0"/>
    </xf>
    <xf numFmtId="0" fontId="5" fillId="0" borderId="0" xfId="90" applyFont="1" applyAlignment="1" applyProtection="1" quotePrefix="1">
      <alignment horizontal="center"/>
      <protection locked="0"/>
    </xf>
    <xf numFmtId="0" fontId="6" fillId="0" borderId="0" xfId="90" applyFont="1" applyAlignment="1" applyProtection="1" quotePrefix="1">
      <alignment horizontal="center"/>
      <protection locked="0"/>
    </xf>
    <xf numFmtId="0" fontId="6" fillId="0" borderId="0" xfId="90" applyFont="1" applyAlignment="1" applyProtection="1">
      <alignment horizontal="left"/>
      <protection locked="0"/>
    </xf>
    <xf numFmtId="0" fontId="1" fillId="0" borderId="0" xfId="90" applyFont="1" applyAlignment="1" applyProtection="1">
      <alignment/>
      <protection/>
    </xf>
    <xf numFmtId="0" fontId="1" fillId="0" borderId="0" xfId="90" applyFont="1" applyAlignment="1" applyProtection="1">
      <alignment horizontal="left"/>
      <protection/>
    </xf>
    <xf numFmtId="0" fontId="0" fillId="0" borderId="0" xfId="90" applyFont="1" applyAlignment="1" applyProtection="1">
      <alignment horizontal="left"/>
      <protection/>
    </xf>
    <xf numFmtId="0" fontId="7" fillId="0" borderId="0" xfId="90" applyFont="1" applyAlignment="1">
      <alignment/>
      <protection/>
    </xf>
    <xf numFmtId="0" fontId="0" fillId="0" borderId="0" xfId="9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88" applyFont="1" applyProtection="1">
      <alignment/>
      <protection/>
    </xf>
    <xf numFmtId="0" fontId="0" fillId="0" borderId="0" xfId="88">
      <alignment/>
      <protection/>
    </xf>
    <xf numFmtId="0" fontId="0" fillId="0" borderId="19" xfId="88" applyBorder="1">
      <alignment/>
      <protection/>
    </xf>
    <xf numFmtId="0" fontId="0" fillId="0" borderId="20" xfId="88" applyBorder="1">
      <alignment/>
      <protection/>
    </xf>
    <xf numFmtId="0" fontId="0" fillId="0" borderId="21" xfId="88" applyBorder="1">
      <alignment/>
      <protection/>
    </xf>
    <xf numFmtId="0" fontId="0" fillId="0" borderId="27" xfId="88" applyBorder="1">
      <alignment/>
      <protection/>
    </xf>
    <xf numFmtId="0" fontId="1" fillId="0" borderId="20" xfId="88" applyFont="1" applyBorder="1" applyAlignment="1" applyProtection="1">
      <alignment horizontal="center"/>
      <protection/>
    </xf>
    <xf numFmtId="0" fontId="1" fillId="0" borderId="20" xfId="88" applyFont="1" applyBorder="1" applyProtection="1">
      <alignment/>
      <protection/>
    </xf>
    <xf numFmtId="0" fontId="0" fillId="0" borderId="25" xfId="88" applyFont="1" applyBorder="1" applyAlignment="1" applyProtection="1">
      <alignment horizontal="center" vertical="center"/>
      <protection/>
    </xf>
    <xf numFmtId="0" fontId="0" fillId="0" borderId="26" xfId="88" applyFont="1" applyBorder="1" applyAlignment="1" applyProtection="1">
      <alignment horizontal="center" vertical="center" wrapText="1"/>
      <protection/>
    </xf>
    <xf numFmtId="198" fontId="0" fillId="0" borderId="22" xfId="88" applyNumberFormat="1" applyFont="1" applyBorder="1" applyAlignment="1" applyProtection="1">
      <alignment horizontal="center" vertical="center" wrapText="1"/>
      <protection/>
    </xf>
    <xf numFmtId="198" fontId="0" fillId="0" borderId="23" xfId="88" applyNumberFormat="1" applyFont="1" applyBorder="1" applyAlignment="1" applyProtection="1">
      <alignment horizontal="center" vertical="center" wrapText="1"/>
      <protection/>
    </xf>
    <xf numFmtId="198" fontId="0" fillId="0" borderId="31" xfId="88" applyNumberFormat="1" applyFont="1" applyBorder="1" applyAlignment="1" applyProtection="1">
      <alignment horizontal="center" vertical="center" wrapText="1"/>
      <protection/>
    </xf>
    <xf numFmtId="198" fontId="0" fillId="0" borderId="24" xfId="88" applyNumberFormat="1" applyFont="1" applyBorder="1" applyAlignment="1" applyProtection="1">
      <alignment horizontal="center" vertical="center" wrapText="1"/>
      <protection/>
    </xf>
    <xf numFmtId="0" fontId="0" fillId="0" borderId="9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198" fontId="0" fillId="0" borderId="93" xfId="0" applyNumberFormat="1" applyFont="1" applyBorder="1" applyAlignment="1">
      <alignment horizontal="center"/>
    </xf>
    <xf numFmtId="198" fontId="0" fillId="0" borderId="94" xfId="0" applyNumberFormat="1" applyFont="1" applyBorder="1" applyAlignment="1">
      <alignment horizontal="center"/>
    </xf>
    <xf numFmtId="198" fontId="0" fillId="0" borderId="95" xfId="0" applyNumberFormat="1" applyFont="1" applyBorder="1" applyAlignment="1">
      <alignment horizontal="center"/>
    </xf>
    <xf numFmtId="198" fontId="0" fillId="0" borderId="25" xfId="0" applyNumberFormat="1" applyBorder="1" applyAlignment="1">
      <alignment horizontal="center"/>
    </xf>
    <xf numFmtId="205" fontId="0" fillId="0" borderId="89" xfId="0" applyNumberFormat="1" applyFont="1" applyBorder="1" applyAlignment="1">
      <alignment horizontal="center"/>
    </xf>
    <xf numFmtId="205" fontId="0" fillId="0" borderId="96" xfId="0" applyNumberFormat="1" applyFont="1" applyBorder="1" applyAlignment="1">
      <alignment horizontal="center"/>
    </xf>
    <xf numFmtId="2" fontId="0" fillId="0" borderId="93" xfId="0" applyNumberFormat="1" applyFont="1" applyBorder="1" applyAlignment="1">
      <alignment horizontal="center"/>
    </xf>
    <xf numFmtId="2" fontId="0" fillId="0" borderId="9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98" fontId="0" fillId="0" borderId="9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56" borderId="26" xfId="0" applyFont="1" applyFill="1" applyBorder="1" applyAlignment="1" applyProtection="1">
      <alignment horizontal="center"/>
      <protection locked="0"/>
    </xf>
    <xf numFmtId="0" fontId="1" fillId="56" borderId="79" xfId="0" applyFont="1" applyFill="1" applyBorder="1" applyAlignment="1" applyProtection="1">
      <alignment horizontal="center"/>
      <protection locked="0"/>
    </xf>
    <xf numFmtId="0" fontId="1" fillId="56" borderId="81" xfId="0" applyFont="1" applyFill="1" applyBorder="1" applyAlignment="1" applyProtection="1">
      <alignment horizontal="center"/>
      <protection locked="0"/>
    </xf>
    <xf numFmtId="0" fontId="14" fillId="0" borderId="98" xfId="89" applyFont="1" applyBorder="1" applyAlignment="1" applyProtection="1">
      <alignment horizontal="center"/>
      <protection/>
    </xf>
    <xf numFmtId="0" fontId="14" fillId="0" borderId="99" xfId="89" applyFont="1" applyBorder="1" applyAlignment="1" applyProtection="1">
      <alignment horizontal="center"/>
      <protection/>
    </xf>
    <xf numFmtId="0" fontId="14" fillId="0" borderId="100" xfId="89" applyFont="1" applyBorder="1" applyAlignment="1" applyProtection="1">
      <alignment horizontal="center"/>
      <protection/>
    </xf>
    <xf numFmtId="0" fontId="22" fillId="0" borderId="0" xfId="89" applyFont="1" applyAlignment="1" applyProtection="1">
      <alignment horizontal="center"/>
      <protection/>
    </xf>
    <xf numFmtId="0" fontId="22" fillId="0" borderId="0" xfId="89" applyFont="1" applyAlignment="1" applyProtection="1" quotePrefix="1">
      <alignment horizontal="center"/>
      <protection/>
    </xf>
    <xf numFmtId="0" fontId="23" fillId="0" borderId="0" xfId="89" applyFont="1" applyAlignment="1" applyProtection="1" quotePrefix="1">
      <alignment horizontal="center"/>
      <protection/>
    </xf>
    <xf numFmtId="0" fontId="1" fillId="0" borderId="0" xfId="0" applyFont="1" applyAlignment="1">
      <alignment horizontal="left"/>
    </xf>
    <xf numFmtId="1" fontId="0" fillId="0" borderId="92" xfId="0" applyNumberFormat="1" applyFont="1" applyBorder="1" applyAlignment="1">
      <alignment horizontal="center"/>
    </xf>
    <xf numFmtId="1" fontId="0" fillId="0" borderId="83" xfId="0" applyNumberFormat="1" applyFont="1" applyBorder="1" applyAlignment="1">
      <alignment horizontal="center"/>
    </xf>
  </cellXfs>
  <cellStyles count="9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Bad" xfId="64"/>
    <cellStyle name="Calcul" xfId="65"/>
    <cellStyle name="Calculation" xfId="66"/>
    <cellStyle name="Cellule liée" xfId="67"/>
    <cellStyle name="Check Cell" xfId="68"/>
    <cellStyle name="Comma" xfId="69"/>
    <cellStyle name="Comma [0]" xfId="70"/>
    <cellStyle name="Commentaire" xfId="71"/>
    <cellStyle name="Currency" xfId="72"/>
    <cellStyle name="Currency [0]" xfId="73"/>
    <cellStyle name="Entrée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satisfaisant" xfId="84"/>
    <cellStyle name="Linked Cell" xfId="85"/>
    <cellStyle name="Neutral" xfId="86"/>
    <cellStyle name="Neutre" xfId="87"/>
    <cellStyle name="Normal 2" xfId="88"/>
    <cellStyle name="Normal_00STEP" xfId="89"/>
    <cellStyle name="Normal_00STEP 2" xfId="90"/>
    <cellStyle name="Note" xfId="91"/>
    <cellStyle name="Output" xfId="92"/>
    <cellStyle name="Percent" xfId="93"/>
    <cellStyle name="Satisfaisant" xfId="94"/>
    <cellStyle name="Sortie" xfId="95"/>
    <cellStyle name="Texte explicatif" xfId="96"/>
    <cellStyle name="Title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Total 2" xfId="104"/>
    <cellStyle name="Vérification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23"/>
  <sheetViews>
    <sheetView tabSelected="1" zoomScalePageLayoutView="0" workbookViewId="0" topLeftCell="A1">
      <selection activeCell="B15" sqref="B15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10.00390625" style="0" customWidth="1"/>
    <col min="4" max="6" width="7.7109375" style="0" customWidth="1"/>
    <col min="7" max="7" width="8.00390625" style="0" customWidth="1"/>
    <col min="8" max="8" width="9.00390625" style="0" customWidth="1"/>
    <col min="9" max="9" width="10.00390625" style="0" customWidth="1"/>
    <col min="10" max="10" width="8.8515625" style="0" customWidth="1"/>
    <col min="11" max="11" width="9.8515625" style="0" customWidth="1"/>
    <col min="12" max="14" width="7.7109375" style="0" customWidth="1"/>
    <col min="15" max="15" width="8.57421875" style="0" customWidth="1"/>
    <col min="16" max="17" width="9.140625" style="0" customWidth="1"/>
    <col min="18" max="18" width="9.00390625" style="0" customWidth="1"/>
    <col min="19" max="19" width="6.28125" style="0" customWidth="1"/>
    <col min="20" max="20" width="7.00390625" style="0" customWidth="1"/>
    <col min="21" max="21" width="7.7109375" style="0" customWidth="1"/>
    <col min="22" max="22" width="8.421875" style="0" customWidth="1"/>
    <col min="23" max="23" width="4.28125" style="0" customWidth="1"/>
    <col min="24" max="27" width="8.28125" style="0" customWidth="1"/>
    <col min="28" max="30" width="9.140625" style="0" customWidth="1"/>
    <col min="31" max="31" width="1.8515625" style="0" customWidth="1"/>
    <col min="32" max="40" width="8.28125" style="0" customWidth="1"/>
    <col min="41" max="41" width="16.8515625" style="0" customWidth="1"/>
    <col min="42" max="42" width="12.28125" style="0" customWidth="1"/>
  </cols>
  <sheetData>
    <row r="1" spans="2:25" ht="12.75" customHeight="1">
      <c r="B1" s="184" t="s">
        <v>125</v>
      </c>
      <c r="C1" s="180"/>
      <c r="X1" s="1"/>
      <c r="Y1" s="1"/>
    </row>
    <row r="2" spans="2:25" ht="12.75">
      <c r="B2" s="185" t="s">
        <v>126</v>
      </c>
      <c r="C2" s="181"/>
      <c r="X2" s="2"/>
      <c r="Y2" s="2"/>
    </row>
    <row r="3" spans="2:25" ht="14.25" customHeight="1">
      <c r="B3" s="186" t="s">
        <v>127</v>
      </c>
      <c r="C3" s="183"/>
      <c r="M3" s="23"/>
      <c r="N3" s="23"/>
      <c r="X3" s="16"/>
      <c r="Y3" s="16"/>
    </row>
    <row r="4" spans="2:25" ht="12.75">
      <c r="B4" s="186" t="s">
        <v>128</v>
      </c>
      <c r="C4" s="182"/>
      <c r="X4" s="3"/>
      <c r="Y4" s="3"/>
    </row>
    <row r="5" ht="12.75" customHeight="1" thickBot="1"/>
    <row r="6" spans="2:29" ht="12.75" customHeight="1" thickBot="1">
      <c r="B6" s="188" t="s">
        <v>129</v>
      </c>
      <c r="C6" s="187"/>
      <c r="E6" s="217" t="s">
        <v>139</v>
      </c>
      <c r="F6" s="218"/>
      <c r="G6" s="219"/>
      <c r="M6" s="5"/>
      <c r="N6" s="5"/>
      <c r="O6" s="6"/>
      <c r="X6" s="4"/>
      <c r="Y6" s="4"/>
      <c r="AC6" s="27"/>
    </row>
    <row r="7" spans="2:29" ht="12.75" customHeight="1" thickBot="1">
      <c r="B7" s="189" t="s">
        <v>130</v>
      </c>
      <c r="C7" s="7"/>
      <c r="E7" s="217">
        <v>2000</v>
      </c>
      <c r="F7" s="218"/>
      <c r="G7" s="219"/>
      <c r="M7" s="5"/>
      <c r="N7" s="5"/>
      <c r="O7" s="5"/>
      <c r="X7" s="7"/>
      <c r="Y7" s="7"/>
      <c r="AC7" s="5"/>
    </row>
    <row r="8" spans="5:7" ht="12.75" customHeight="1">
      <c r="E8" s="216"/>
      <c r="F8" s="216"/>
      <c r="G8" s="6"/>
    </row>
    <row r="9" spans="5:6" ht="23.25" customHeight="1">
      <c r="E9" s="190" t="s">
        <v>131</v>
      </c>
      <c r="F9" s="22"/>
    </row>
    <row r="10" ht="12.75" customHeight="1" thickBot="1"/>
    <row r="11" spans="2:47" ht="12.75" customHeight="1" thickBot="1">
      <c r="B11" s="191"/>
      <c r="C11" s="191"/>
      <c r="D11" s="192"/>
      <c r="E11" s="193"/>
      <c r="F11" s="193"/>
      <c r="G11" s="196" t="s">
        <v>132</v>
      </c>
      <c r="H11" s="193"/>
      <c r="I11" s="193"/>
      <c r="J11" s="194"/>
      <c r="K11" s="195"/>
      <c r="L11" s="193"/>
      <c r="M11" s="193"/>
      <c r="N11" s="193"/>
      <c r="O11" s="197" t="s">
        <v>133</v>
      </c>
      <c r="P11" s="193"/>
      <c r="Q11" s="193"/>
      <c r="R11" s="194"/>
      <c r="X11" s="28" t="s">
        <v>5</v>
      </c>
      <c r="Y11" s="9"/>
      <c r="Z11" s="9"/>
      <c r="AA11" s="11"/>
      <c r="AB11" s="9"/>
      <c r="AC11" s="29" t="s">
        <v>6</v>
      </c>
      <c r="AD11" s="11"/>
      <c r="AF11" s="8"/>
      <c r="AG11" s="9"/>
      <c r="AH11" s="41"/>
      <c r="AI11" s="41" t="s">
        <v>7</v>
      </c>
      <c r="AJ11" s="9"/>
      <c r="AK11" s="9"/>
      <c r="AL11" s="9"/>
      <c r="AM11" s="9"/>
      <c r="AN11" s="11"/>
      <c r="AR11" s="8"/>
      <c r="AS11" s="9"/>
      <c r="AT11" s="9"/>
      <c r="AU11" s="11"/>
    </row>
    <row r="12" spans="2:48" s="12" customFormat="1" ht="40.5" thickBot="1">
      <c r="B12" s="198" t="s">
        <v>134</v>
      </c>
      <c r="C12" s="199" t="s">
        <v>135</v>
      </c>
      <c r="D12" s="200" t="s">
        <v>10</v>
      </c>
      <c r="E12" s="201" t="s">
        <v>11</v>
      </c>
      <c r="F12" s="201" t="s">
        <v>12</v>
      </c>
      <c r="G12" s="201" t="s">
        <v>13</v>
      </c>
      <c r="H12" s="201" t="s">
        <v>136</v>
      </c>
      <c r="I12" s="202" t="s">
        <v>137</v>
      </c>
      <c r="J12" s="203" t="s">
        <v>138</v>
      </c>
      <c r="K12" s="199" t="s">
        <v>135</v>
      </c>
      <c r="L12" s="200" t="s">
        <v>10</v>
      </c>
      <c r="M12" s="201" t="s">
        <v>11</v>
      </c>
      <c r="N12" s="201" t="s">
        <v>12</v>
      </c>
      <c r="O12" s="201" t="s">
        <v>13</v>
      </c>
      <c r="P12" s="201" t="s">
        <v>136</v>
      </c>
      <c r="Q12" s="202" t="s">
        <v>137</v>
      </c>
      <c r="R12" s="203" t="s">
        <v>138</v>
      </c>
      <c r="T12" s="33" t="s">
        <v>15</v>
      </c>
      <c r="U12" s="33" t="s">
        <v>15</v>
      </c>
      <c r="V12" s="137"/>
      <c r="X12" s="30" t="s">
        <v>16</v>
      </c>
      <c r="Y12" s="31" t="s">
        <v>17</v>
      </c>
      <c r="Z12" s="31" t="s">
        <v>15</v>
      </c>
      <c r="AA12" s="32" t="s">
        <v>18</v>
      </c>
      <c r="AB12" s="13" t="s">
        <v>19</v>
      </c>
      <c r="AC12" s="14" t="s">
        <v>13</v>
      </c>
      <c r="AD12" s="32" t="s">
        <v>20</v>
      </c>
      <c r="AF12" s="42" t="s">
        <v>21</v>
      </c>
      <c r="AG12" s="43" t="s">
        <v>22</v>
      </c>
      <c r="AH12" s="135" t="s">
        <v>23</v>
      </c>
      <c r="AI12" s="43" t="s">
        <v>17</v>
      </c>
      <c r="AJ12" s="43" t="s">
        <v>24</v>
      </c>
      <c r="AK12" s="135" t="s">
        <v>25</v>
      </c>
      <c r="AL12" s="44" t="s">
        <v>14</v>
      </c>
      <c r="AM12" s="52" t="s">
        <v>26</v>
      </c>
      <c r="AN12" s="136" t="s">
        <v>27</v>
      </c>
      <c r="AP12" s="46"/>
      <c r="AR12" s="51" t="s">
        <v>19</v>
      </c>
      <c r="AS12" s="44" t="s">
        <v>28</v>
      </c>
      <c r="AT12" s="44" t="s">
        <v>29</v>
      </c>
      <c r="AU12" s="45" t="s">
        <v>30</v>
      </c>
      <c r="AV12"/>
    </row>
    <row r="13" spans="2:47" ht="12.75" customHeight="1" thickBot="1">
      <c r="B13" s="210" t="s">
        <v>140</v>
      </c>
      <c r="C13" s="214">
        <v>1333.9</v>
      </c>
      <c r="D13" s="215">
        <v>2.2</v>
      </c>
      <c r="E13" s="215">
        <v>13.4</v>
      </c>
      <c r="F13" s="215">
        <v>7.9</v>
      </c>
      <c r="G13" s="215">
        <v>13.6</v>
      </c>
      <c r="H13" s="215">
        <v>138</v>
      </c>
      <c r="I13" s="215">
        <v>278</v>
      </c>
      <c r="J13" s="142">
        <v>131</v>
      </c>
      <c r="K13" s="214">
        <v>1333.9</v>
      </c>
      <c r="L13" s="215">
        <v>0.5</v>
      </c>
      <c r="M13" s="215">
        <v>0.7</v>
      </c>
      <c r="N13" s="215">
        <v>21.6</v>
      </c>
      <c r="O13" s="215">
        <v>6.2</v>
      </c>
      <c r="P13" s="215">
        <v>2</v>
      </c>
      <c r="Q13" s="215">
        <f>15/2</f>
        <v>7.5</v>
      </c>
      <c r="R13" s="142">
        <v>6</v>
      </c>
      <c r="S13" s="35">
        <f>IF(Q13=0,0,1)</f>
        <v>1</v>
      </c>
      <c r="T13" s="34">
        <f>$E13*(7/9)</f>
        <v>10.422222222222222</v>
      </c>
      <c r="U13" s="34">
        <f>$M13*(7/9)</f>
        <v>0.5444444444444444</v>
      </c>
      <c r="V13" s="34">
        <f aca="true" t="shared" si="0" ref="V13:V36">IF($K65&gt;=$C65,0,$C65-$K65)</f>
        <v>0</v>
      </c>
      <c r="X13" s="36">
        <f aca="true" t="shared" si="1" ref="X13:X36">IF(AND(((H13*$V13)+(P13*$K65))&gt;=0,((H13*$V13)+(P13*$K65))&lt;=(5.9*($V13+$K65))),1,IF(AND(((H13*$V13)+(P13*$K65))&gt;(5.9*($V13+$K65)),((H13*$V13)+(P13*$K65))&lt;=(10.9*($V13+$K65))),2,IF(AND(((H13*$V13)+(P13*$K65))&gt;(10.9*($V13+$K65)),((H13*$V13)+(P13*$K65))&lt;=(20.9*($V13+$K65))),3,IF(AND(((H13*$V13)+(P13*$K65))&gt;(20.9*($V13+$K65)),((H13*$V13)+(P13*$K65))&lt;=(30*($V13+$K65))),4,IF(((H13*$V13)+(P13*$K65))&gt;(30*($V13+$K65)),5,0)))))</f>
        <v>1</v>
      </c>
      <c r="Y13" s="26">
        <f aca="true" t="shared" si="2" ref="Y13:Y36">IF(AND(((I13*$V13)+(Q13*$K65))&gt;=0,((I13*$V13)+(Q13*$K65))&lt;=(30.9*($V13+$K65))),1,IF(AND(((I13*$V13)+(Q13*$K65))&gt;(30.9*($V13+$K65)),((I13*$V13)+(Q13*$K65))&lt;=(50.9*($V13+$K65))),2,IF(AND(((I13*$V13)+(Q13*$K65))&gt;(50.9*($V13+$K65)),((I13*$V13)+(Q13*$K65))&lt;=(90.9*($V13+$K65))),3,IF(AND(((I13*$V13)+(Q13*$K65))&gt;(90.9*($V13+$K65)),((I13*$V13)+(Q13*$K65))&lt;=(120*($V13+$K65))),4,IF(((I13*$V13)+(Q13*$K65))&gt;(120*($V13+$K65)),5,0)))))</f>
        <v>1</v>
      </c>
      <c r="Z13" s="26">
        <f aca="true" t="shared" si="3" ref="Z13:Z36">IF(AND(((T13*$V13)+(U13*$K65))&gt;=0,((T13*$V13)+(U13*$K65))&lt;=(1.9*($V13+$K65))),1,IF(AND(((T13*$V13)+(U13*$K65))&gt;(1.9*($V13+$K65)),((T13*$V13)+(U13*$K65))&lt;=(3.9*($V13+$K65))),2,IF(AND(((T13*$V13)+(U13*$K65))&gt;(3.9*($V13+$K65)),((T13*$V13)+(U13*$K65))&lt;=(10.9*($V13+$K65))),3,IF(AND(((T13*$V13)+(U13*$K65))&gt;(10.9*($V13+$K65)),((T13*$V13)+(U13*$K65))&lt;=(20*($V13+$K65))),4,IF(((T13*$V13)+(U13*$K65))&gt;(20*($V13+$K65)),5,0)))))</f>
        <v>1</v>
      </c>
      <c r="AA13" s="25">
        <f>AVERAGE(X13:Z13)</f>
        <v>1</v>
      </c>
      <c r="AB13" s="26">
        <f aca="true" t="shared" si="4" ref="AB13:AB36">IF(AND(((D13*$V13)+(L13*$K65))&gt;=0,((D13*$V13)+(L13*$K65))&lt;=(0.59*($V13+$K65))),1,IF(AND(((D13*$V13)+(L13*$K65))&gt;(0.59*($V13+$K65)),((D13*$V13)+(L13*$K65))&lt;=(1.09*($V13+$K65))),2,IF(AND(((D13*$V13)+(L13*$K65))&gt;(1.09*($V13+$K65)),((D13*$V13)+(L13*$K65))&lt;=(2.09*($V13+$K65))),3,IF(AND(((D13*$V13)+(L13*$K65))&gt;(2.09*($V13+$K65)),((D13*$V13)+(L13*$K65))&lt;=(5*($V13+$K65))),4,IF(((D13*$V13)+(L13*$K65))&gt;(5*($V13+$K65)),5,0)))))</f>
        <v>1</v>
      </c>
      <c r="AC13" s="26">
        <f aca="true" t="shared" si="5" ref="AC13:AC36">IF(AND(((G13*$V13)+(O13*$K65))&gt;=0,((G13*$V13)+(O13*$K65))&lt;=(8.9*($V13+$K65))),1,IF(AND(((G13*$V13)+(O13*$K65))&gt;(8.9*($V13+$K65)),((G13*$V13)+(O13*$K65))&lt;=(13.9*($V13+$K65))),2,IF(AND(((G13*$V13)+(O13*$K65))&gt;(13.9*($V13+$K65)),((G13*$V13)+(O13*$K65))&lt;=(18.9*($V13+$K65))),3,IF(AND(((G13*$V13)+(O13*$K65))&gt;(18.9*($V13+$K65)),((G13*$V13)+(O13*$K65))&lt;=(35*($V13+$K65))),4,IF(((G13*$V13)+(O13*$K65))&gt;(35*($V13+$K65)),5,0)))))</f>
        <v>1</v>
      </c>
      <c r="AD13" s="25">
        <f>AVERAGE(AB13:AC13)</f>
        <v>1</v>
      </c>
      <c r="AE13" s="36"/>
      <c r="AF13" s="36">
        <f aca="true" t="shared" si="6" ref="AF13:AF36">IF(((H13*$V13)+(P13*$K65))&lt;=(25*($V13+$K65)),1,0)</f>
        <v>1</v>
      </c>
      <c r="AG13" s="46">
        <f aca="true" t="shared" si="7" ref="AG13:AG36">IF(((((H13*$C65)-((H13*$V13)+(P13*$K65)))/(H13*$C65))*100)&gt;=70,1,0)</f>
        <v>1</v>
      </c>
      <c r="AH13" s="26">
        <f aca="true" t="shared" si="8" ref="AH13:AH36">IF(((H13*$V13)+(P13*$K65))&lt;=(50*($V13+$K65)),0,1)</f>
        <v>0</v>
      </c>
      <c r="AI13" s="26">
        <f aca="true" t="shared" si="9" ref="AI13:AI36">IF(((I13*$V13)+(Q13*$K65))&lt;=(125*($V13+$K65)),1,0)</f>
        <v>1</v>
      </c>
      <c r="AJ13" s="46">
        <f aca="true" t="shared" si="10" ref="AJ13:AJ36">IF(((((I13*$C65)-((I13*$V13)+(Q13*$K65)))/(I13*$C65))*100)&gt;=75,1,0)</f>
        <v>1</v>
      </c>
      <c r="AK13" s="26">
        <f aca="true" t="shared" si="11" ref="AK13:AK36">IF(((I13*$V13)+(Q13*$K65))&lt;=(250*($V13+$K65)),0,1)</f>
        <v>0</v>
      </c>
      <c r="AL13" s="26">
        <f aca="true" t="shared" si="12" ref="AL13:AL36">IF(((J13*$V13)+(R13*$K65))&lt;=(35*($V13+$K65)),1,0)</f>
        <v>1</v>
      </c>
      <c r="AM13" s="26">
        <f aca="true" t="shared" si="13" ref="AM13:AM36">IF(((((J13*$C65)-((J13*$V13)+(R13*$K65)))/(J13*$C65))*100)&gt;=90,1,0)</f>
        <v>1</v>
      </c>
      <c r="AN13" s="47">
        <f aca="true" t="shared" si="14" ref="AN13:AN36">IF(((J13*$V13)+(R13*$K65))&lt;=(87.5*($V13+$K65)),0,1)</f>
        <v>0</v>
      </c>
      <c r="AO13" s="12"/>
      <c r="AP13" s="46"/>
      <c r="AQ13" s="12"/>
      <c r="AR13" s="17">
        <f>IF(((D37*$V$37)+(L37*$K$89))&lt;=(2*($V$37+$K$89)),1,0)</f>
        <v>1</v>
      </c>
      <c r="AS13" s="17">
        <f>IF(((((D37*$C37)-((D37*$V37)+(L37*$K37)))/(D37*$C37))*100)&gt;=80,1,0)</f>
        <v>0</v>
      </c>
      <c r="AT13" s="17">
        <f>IF(((G37*$V$37)+(O37*$K$89))&lt;=(15*($V$37+$K$89)),1,0)</f>
        <v>1</v>
      </c>
      <c r="AU13" s="17">
        <f>IF(((((G37*$C37)-((G37*$V37)+(O37*$K37)))/(G37*$C37))*100)&gt;=70,1,0)</f>
        <v>0</v>
      </c>
    </row>
    <row r="14" spans="2:48" ht="12.75" customHeight="1" thickBot="1">
      <c r="B14" s="211" t="s">
        <v>141</v>
      </c>
      <c r="C14" s="227">
        <v>470.3</v>
      </c>
      <c r="D14" s="206">
        <v>1.8</v>
      </c>
      <c r="E14" s="206">
        <v>14.3</v>
      </c>
      <c r="F14" s="206">
        <v>15.1</v>
      </c>
      <c r="G14" s="206">
        <v>18.3</v>
      </c>
      <c r="H14" s="206">
        <v>65</v>
      </c>
      <c r="I14" s="206">
        <v>155</v>
      </c>
      <c r="J14" s="207">
        <v>62</v>
      </c>
      <c r="K14" s="228">
        <v>470.3</v>
      </c>
      <c r="L14" s="206">
        <v>0.5</v>
      </c>
      <c r="M14" s="206">
        <f>0.51/2</f>
        <v>0.255</v>
      </c>
      <c r="N14" s="206">
        <v>23.5</v>
      </c>
      <c r="O14" s="206">
        <v>5.9</v>
      </c>
      <c r="P14" s="206">
        <v>4</v>
      </c>
      <c r="Q14" s="206">
        <f>15/2</f>
        <v>7.5</v>
      </c>
      <c r="R14" s="207">
        <f>4/2</f>
        <v>2</v>
      </c>
      <c r="S14" s="35">
        <f aca="true" t="shared" si="15" ref="S14:S36">IF(Q14=0,0,1)</f>
        <v>1</v>
      </c>
      <c r="T14" s="34">
        <f aca="true" t="shared" si="16" ref="T14:T36">$E14*(7/9)</f>
        <v>11.122222222222224</v>
      </c>
      <c r="U14" s="34">
        <f aca="true" t="shared" si="17" ref="U14:U36">$M14*(7/9)</f>
        <v>0.19833333333333333</v>
      </c>
      <c r="V14" s="34">
        <f t="shared" si="0"/>
        <v>0</v>
      </c>
      <c r="X14" s="36">
        <f t="shared" si="1"/>
        <v>1</v>
      </c>
      <c r="Y14" s="26">
        <f t="shared" si="2"/>
        <v>1</v>
      </c>
      <c r="Z14" s="26">
        <f t="shared" si="3"/>
        <v>1</v>
      </c>
      <c r="AA14" s="25">
        <f>AVERAGE(X14:Z14)</f>
        <v>1</v>
      </c>
      <c r="AB14" s="26">
        <f t="shared" si="4"/>
        <v>1</v>
      </c>
      <c r="AC14" s="26">
        <f t="shared" si="5"/>
        <v>1</v>
      </c>
      <c r="AD14" s="25">
        <f>AVERAGE(AB14:AC14)</f>
        <v>1</v>
      </c>
      <c r="AE14" s="36"/>
      <c r="AF14" s="36">
        <f t="shared" si="6"/>
        <v>1</v>
      </c>
      <c r="AG14" s="46">
        <f t="shared" si="7"/>
        <v>1</v>
      </c>
      <c r="AH14" s="26">
        <f t="shared" si="8"/>
        <v>0</v>
      </c>
      <c r="AI14" s="26">
        <f t="shared" si="9"/>
        <v>1</v>
      </c>
      <c r="AJ14" s="46">
        <f t="shared" si="10"/>
        <v>1</v>
      </c>
      <c r="AK14" s="26">
        <f t="shared" si="11"/>
        <v>0</v>
      </c>
      <c r="AL14" s="26">
        <f t="shared" si="12"/>
        <v>1</v>
      </c>
      <c r="AM14" s="26">
        <f t="shared" si="13"/>
        <v>1</v>
      </c>
      <c r="AN14" s="47">
        <f t="shared" si="14"/>
        <v>0</v>
      </c>
      <c r="AO14" s="12"/>
      <c r="AP14" s="46"/>
      <c r="AQ14" s="12"/>
      <c r="AR14" s="37"/>
      <c r="AS14" s="138" t="str">
        <f>IF(OR(AR13=1,AS13=1),"OK","NICHT OK")</f>
        <v>OK</v>
      </c>
      <c r="AT14" s="37"/>
      <c r="AU14" s="138" t="str">
        <f>IF(OR(AT13=1,AU13=1),"OK","NICHT OK")</f>
        <v>OK</v>
      </c>
      <c r="AV14" s="48" t="str">
        <f>IF(AND(AS14="OK",AU14="OK"),"=&gt; OK","=&gt; NICHT OK")</f>
        <v>=&gt; OK</v>
      </c>
    </row>
    <row r="15" spans="2:43" ht="12.75" customHeight="1">
      <c r="B15" s="211"/>
      <c r="C15" s="204"/>
      <c r="D15" s="212"/>
      <c r="E15" s="212"/>
      <c r="F15" s="212"/>
      <c r="G15" s="212"/>
      <c r="H15" s="212"/>
      <c r="I15" s="212"/>
      <c r="J15" s="213"/>
      <c r="K15" s="205"/>
      <c r="L15" s="212"/>
      <c r="M15" s="212"/>
      <c r="N15" s="212"/>
      <c r="O15" s="212"/>
      <c r="P15" s="212"/>
      <c r="Q15" s="212"/>
      <c r="R15" s="213"/>
      <c r="S15" s="35">
        <f t="shared" si="15"/>
        <v>0</v>
      </c>
      <c r="T15" s="34">
        <f t="shared" si="16"/>
        <v>0</v>
      </c>
      <c r="U15" s="34">
        <f t="shared" si="17"/>
        <v>0</v>
      </c>
      <c r="V15" s="34">
        <f t="shared" si="0"/>
        <v>0</v>
      </c>
      <c r="X15" s="36">
        <f t="shared" si="1"/>
        <v>1</v>
      </c>
      <c r="Y15" s="26">
        <f t="shared" si="2"/>
        <v>1</v>
      </c>
      <c r="Z15" s="26">
        <f t="shared" si="3"/>
        <v>1</v>
      </c>
      <c r="AA15" s="25">
        <f>AVERAGE(X15:Z15)</f>
        <v>1</v>
      </c>
      <c r="AB15" s="26">
        <f t="shared" si="4"/>
        <v>1</v>
      </c>
      <c r="AC15" s="26">
        <f t="shared" si="5"/>
        <v>1</v>
      </c>
      <c r="AD15" s="25">
        <f>AVERAGE(AB15:AC15)</f>
        <v>1</v>
      </c>
      <c r="AE15" s="36"/>
      <c r="AF15" s="36">
        <f t="shared" si="6"/>
        <v>1</v>
      </c>
      <c r="AG15" s="46" t="e">
        <f t="shared" si="7"/>
        <v>#DIV/0!</v>
      </c>
      <c r="AH15" s="26">
        <f t="shared" si="8"/>
        <v>0</v>
      </c>
      <c r="AI15" s="26">
        <f t="shared" si="9"/>
        <v>1</v>
      </c>
      <c r="AJ15" s="46" t="e">
        <f t="shared" si="10"/>
        <v>#DIV/0!</v>
      </c>
      <c r="AK15" s="26">
        <f t="shared" si="11"/>
        <v>0</v>
      </c>
      <c r="AL15" s="26">
        <f t="shared" si="12"/>
        <v>1</v>
      </c>
      <c r="AM15" s="26" t="e">
        <f t="shared" si="13"/>
        <v>#DIV/0!</v>
      </c>
      <c r="AN15" s="47">
        <f t="shared" si="14"/>
        <v>0</v>
      </c>
      <c r="AO15" s="12"/>
      <c r="AP15" s="46"/>
      <c r="AQ15" s="12"/>
    </row>
    <row r="16" spans="2:43" ht="12.75" customHeight="1">
      <c r="B16" s="211"/>
      <c r="C16" s="204"/>
      <c r="D16" s="212"/>
      <c r="E16" s="212"/>
      <c r="F16" s="212"/>
      <c r="G16" s="212"/>
      <c r="H16" s="212"/>
      <c r="I16" s="212"/>
      <c r="J16" s="213"/>
      <c r="K16" s="205"/>
      <c r="L16" s="212"/>
      <c r="M16" s="212"/>
      <c r="N16" s="212"/>
      <c r="O16" s="212"/>
      <c r="P16" s="212"/>
      <c r="Q16" s="212"/>
      <c r="R16" s="213"/>
      <c r="S16" s="35">
        <f t="shared" si="15"/>
        <v>0</v>
      </c>
      <c r="T16" s="34">
        <f t="shared" si="16"/>
        <v>0</v>
      </c>
      <c r="U16" s="34">
        <f t="shared" si="17"/>
        <v>0</v>
      </c>
      <c r="V16" s="34">
        <f t="shared" si="0"/>
        <v>0</v>
      </c>
      <c r="X16" s="36">
        <f t="shared" si="1"/>
        <v>1</v>
      </c>
      <c r="Y16" s="26">
        <f t="shared" si="2"/>
        <v>1</v>
      </c>
      <c r="Z16" s="26">
        <f t="shared" si="3"/>
        <v>1</v>
      </c>
      <c r="AA16" s="25">
        <f>AVERAGE(X16:Z16)</f>
        <v>1</v>
      </c>
      <c r="AB16" s="26">
        <f t="shared" si="4"/>
        <v>1</v>
      </c>
      <c r="AC16" s="26">
        <f t="shared" si="5"/>
        <v>1</v>
      </c>
      <c r="AD16" s="25">
        <f>AVERAGE(AB16:AC16)</f>
        <v>1</v>
      </c>
      <c r="AE16" s="36"/>
      <c r="AF16" s="36">
        <f t="shared" si="6"/>
        <v>1</v>
      </c>
      <c r="AG16" s="46" t="e">
        <f t="shared" si="7"/>
        <v>#DIV/0!</v>
      </c>
      <c r="AH16" s="26">
        <f t="shared" si="8"/>
        <v>0</v>
      </c>
      <c r="AI16" s="26">
        <f t="shared" si="9"/>
        <v>1</v>
      </c>
      <c r="AJ16" s="46" t="e">
        <f t="shared" si="10"/>
        <v>#DIV/0!</v>
      </c>
      <c r="AK16" s="26">
        <f t="shared" si="11"/>
        <v>0</v>
      </c>
      <c r="AL16" s="26">
        <f t="shared" si="12"/>
        <v>1</v>
      </c>
      <c r="AM16" s="26" t="e">
        <f t="shared" si="13"/>
        <v>#DIV/0!</v>
      </c>
      <c r="AN16" s="47">
        <f t="shared" si="14"/>
        <v>0</v>
      </c>
      <c r="AO16" s="12"/>
      <c r="AP16" s="46"/>
      <c r="AQ16" s="12"/>
    </row>
    <row r="17" spans="2:43" ht="12.75" customHeight="1">
      <c r="B17" s="211"/>
      <c r="C17" s="204"/>
      <c r="D17" s="212"/>
      <c r="E17" s="212"/>
      <c r="F17" s="212"/>
      <c r="G17" s="212"/>
      <c r="H17" s="212"/>
      <c r="I17" s="212"/>
      <c r="J17" s="213"/>
      <c r="K17" s="205"/>
      <c r="L17" s="212"/>
      <c r="M17" s="212"/>
      <c r="N17" s="212"/>
      <c r="O17" s="212"/>
      <c r="P17" s="212"/>
      <c r="Q17" s="212"/>
      <c r="R17" s="213"/>
      <c r="S17" s="35">
        <f t="shared" si="15"/>
        <v>0</v>
      </c>
      <c r="T17" s="34">
        <f t="shared" si="16"/>
        <v>0</v>
      </c>
      <c r="U17" s="34">
        <f t="shared" si="17"/>
        <v>0</v>
      </c>
      <c r="V17" s="34">
        <f t="shared" si="0"/>
        <v>0</v>
      </c>
      <c r="X17" s="36">
        <f t="shared" si="1"/>
        <v>1</v>
      </c>
      <c r="Y17" s="26">
        <f t="shared" si="2"/>
        <v>1</v>
      </c>
      <c r="Z17" s="26">
        <f t="shared" si="3"/>
        <v>1</v>
      </c>
      <c r="AA17" s="25">
        <f>AVERAGE(X17:Z17)</f>
        <v>1</v>
      </c>
      <c r="AB17" s="26">
        <f t="shared" si="4"/>
        <v>1</v>
      </c>
      <c r="AC17" s="26">
        <f t="shared" si="5"/>
        <v>1</v>
      </c>
      <c r="AD17" s="25">
        <f>AVERAGE(AB17:AC17)</f>
        <v>1</v>
      </c>
      <c r="AE17" s="36"/>
      <c r="AF17" s="36">
        <f t="shared" si="6"/>
        <v>1</v>
      </c>
      <c r="AG17" s="46" t="e">
        <f t="shared" si="7"/>
        <v>#DIV/0!</v>
      </c>
      <c r="AH17" s="26">
        <f t="shared" si="8"/>
        <v>0</v>
      </c>
      <c r="AI17" s="26">
        <f t="shared" si="9"/>
        <v>1</v>
      </c>
      <c r="AJ17" s="46" t="e">
        <f t="shared" si="10"/>
        <v>#DIV/0!</v>
      </c>
      <c r="AK17" s="26">
        <f t="shared" si="11"/>
        <v>0</v>
      </c>
      <c r="AL17" s="26">
        <f t="shared" si="12"/>
        <v>1</v>
      </c>
      <c r="AM17" s="26" t="e">
        <f t="shared" si="13"/>
        <v>#DIV/0!</v>
      </c>
      <c r="AN17" s="47">
        <f t="shared" si="14"/>
        <v>0</v>
      </c>
      <c r="AO17" s="12"/>
      <c r="AP17" s="46"/>
      <c r="AQ17" s="12"/>
    </row>
    <row r="18" spans="2:42" ht="12.75" customHeight="1">
      <c r="B18" s="211"/>
      <c r="C18" s="204"/>
      <c r="D18" s="212"/>
      <c r="E18" s="212"/>
      <c r="F18" s="212"/>
      <c r="G18" s="212"/>
      <c r="H18" s="212"/>
      <c r="I18" s="212"/>
      <c r="J18" s="213"/>
      <c r="K18" s="205"/>
      <c r="L18" s="212"/>
      <c r="M18" s="212"/>
      <c r="N18" s="212"/>
      <c r="O18" s="212"/>
      <c r="P18" s="212"/>
      <c r="Q18" s="212"/>
      <c r="R18" s="213"/>
      <c r="S18" s="35">
        <f t="shared" si="15"/>
        <v>0</v>
      </c>
      <c r="T18" s="34">
        <f t="shared" si="16"/>
        <v>0</v>
      </c>
      <c r="U18" s="34">
        <f t="shared" si="17"/>
        <v>0</v>
      </c>
      <c r="V18" s="34">
        <f t="shared" si="0"/>
        <v>0</v>
      </c>
      <c r="X18" s="36">
        <f t="shared" si="1"/>
        <v>1</v>
      </c>
      <c r="Y18" s="26">
        <f t="shared" si="2"/>
        <v>1</v>
      </c>
      <c r="Z18" s="26">
        <f t="shared" si="3"/>
        <v>1</v>
      </c>
      <c r="AA18" s="25">
        <f aca="true" t="shared" si="18" ref="AA18:AA36">AVERAGE(X18:Z18)</f>
        <v>1</v>
      </c>
      <c r="AB18" s="26">
        <f t="shared" si="4"/>
        <v>1</v>
      </c>
      <c r="AC18" s="26">
        <f t="shared" si="5"/>
        <v>1</v>
      </c>
      <c r="AD18" s="25">
        <f aca="true" t="shared" si="19" ref="AD18:AD36">AVERAGE(AB18:AC18)</f>
        <v>1</v>
      </c>
      <c r="AE18" s="36"/>
      <c r="AF18" s="36">
        <f t="shared" si="6"/>
        <v>1</v>
      </c>
      <c r="AG18" s="46" t="e">
        <f t="shared" si="7"/>
        <v>#DIV/0!</v>
      </c>
      <c r="AH18" s="26">
        <f t="shared" si="8"/>
        <v>0</v>
      </c>
      <c r="AI18" s="26">
        <f t="shared" si="9"/>
        <v>1</v>
      </c>
      <c r="AJ18" s="46" t="e">
        <f t="shared" si="10"/>
        <v>#DIV/0!</v>
      </c>
      <c r="AK18" s="26">
        <f t="shared" si="11"/>
        <v>0</v>
      </c>
      <c r="AL18" s="26">
        <f t="shared" si="12"/>
        <v>1</v>
      </c>
      <c r="AM18" s="26" t="e">
        <f t="shared" si="13"/>
        <v>#DIV/0!</v>
      </c>
      <c r="AN18" s="47">
        <f t="shared" si="14"/>
        <v>0</v>
      </c>
      <c r="AO18" s="12"/>
      <c r="AP18" s="35"/>
    </row>
    <row r="19" spans="2:42" ht="12.75" customHeight="1">
      <c r="B19" s="211"/>
      <c r="C19" s="204"/>
      <c r="D19" s="206"/>
      <c r="E19" s="206"/>
      <c r="F19" s="206"/>
      <c r="G19" s="206"/>
      <c r="H19" s="206"/>
      <c r="I19" s="206"/>
      <c r="J19" s="207"/>
      <c r="K19" s="205"/>
      <c r="L19" s="206"/>
      <c r="M19" s="206"/>
      <c r="N19" s="206"/>
      <c r="O19" s="206"/>
      <c r="P19" s="206"/>
      <c r="Q19" s="206"/>
      <c r="R19" s="207"/>
      <c r="S19" s="35">
        <f t="shared" si="15"/>
        <v>0</v>
      </c>
      <c r="T19" s="34">
        <f t="shared" si="16"/>
        <v>0</v>
      </c>
      <c r="U19" s="34">
        <f t="shared" si="17"/>
        <v>0</v>
      </c>
      <c r="V19" s="34">
        <f t="shared" si="0"/>
        <v>0</v>
      </c>
      <c r="X19" s="36">
        <f t="shared" si="1"/>
        <v>1</v>
      </c>
      <c r="Y19" s="26">
        <f t="shared" si="2"/>
        <v>1</v>
      </c>
      <c r="Z19" s="26">
        <f t="shared" si="3"/>
        <v>1</v>
      </c>
      <c r="AA19" s="25">
        <f t="shared" si="18"/>
        <v>1</v>
      </c>
      <c r="AB19" s="26">
        <f t="shared" si="4"/>
        <v>1</v>
      </c>
      <c r="AC19" s="26">
        <f t="shared" si="5"/>
        <v>1</v>
      </c>
      <c r="AD19" s="25">
        <f t="shared" si="19"/>
        <v>1</v>
      </c>
      <c r="AE19" s="36"/>
      <c r="AF19" s="36">
        <f t="shared" si="6"/>
        <v>1</v>
      </c>
      <c r="AG19" s="46" t="e">
        <f t="shared" si="7"/>
        <v>#DIV/0!</v>
      </c>
      <c r="AH19" s="26">
        <f t="shared" si="8"/>
        <v>0</v>
      </c>
      <c r="AI19" s="26">
        <f t="shared" si="9"/>
        <v>1</v>
      </c>
      <c r="AJ19" s="46" t="e">
        <f t="shared" si="10"/>
        <v>#DIV/0!</v>
      </c>
      <c r="AK19" s="26">
        <f t="shared" si="11"/>
        <v>0</v>
      </c>
      <c r="AL19" s="26">
        <f t="shared" si="12"/>
        <v>1</v>
      </c>
      <c r="AM19" s="26" t="e">
        <f t="shared" si="13"/>
        <v>#DIV/0!</v>
      </c>
      <c r="AN19" s="47">
        <f t="shared" si="14"/>
        <v>0</v>
      </c>
      <c r="AO19" s="12"/>
      <c r="AP19" s="35"/>
    </row>
    <row r="20" spans="2:42" ht="12.75" customHeight="1">
      <c r="B20" s="211"/>
      <c r="C20" s="204"/>
      <c r="D20" s="206"/>
      <c r="E20" s="206"/>
      <c r="F20" s="206"/>
      <c r="G20" s="206"/>
      <c r="H20" s="206"/>
      <c r="I20" s="206"/>
      <c r="J20" s="207"/>
      <c r="K20" s="205"/>
      <c r="L20" s="206"/>
      <c r="M20" s="206"/>
      <c r="N20" s="206"/>
      <c r="O20" s="206"/>
      <c r="P20" s="206"/>
      <c r="Q20" s="206"/>
      <c r="R20" s="207"/>
      <c r="S20" s="35">
        <f t="shared" si="15"/>
        <v>0</v>
      </c>
      <c r="T20" s="34">
        <f t="shared" si="16"/>
        <v>0</v>
      </c>
      <c r="U20" s="34">
        <f t="shared" si="17"/>
        <v>0</v>
      </c>
      <c r="V20" s="34">
        <f t="shared" si="0"/>
        <v>0</v>
      </c>
      <c r="X20" s="36">
        <f t="shared" si="1"/>
        <v>1</v>
      </c>
      <c r="Y20" s="26">
        <f t="shared" si="2"/>
        <v>1</v>
      </c>
      <c r="Z20" s="26">
        <f t="shared" si="3"/>
        <v>1</v>
      </c>
      <c r="AA20" s="25">
        <f t="shared" si="18"/>
        <v>1</v>
      </c>
      <c r="AB20" s="26">
        <f t="shared" si="4"/>
        <v>1</v>
      </c>
      <c r="AC20" s="26">
        <f t="shared" si="5"/>
        <v>1</v>
      </c>
      <c r="AD20" s="25">
        <f t="shared" si="19"/>
        <v>1</v>
      </c>
      <c r="AE20" s="36"/>
      <c r="AF20" s="36">
        <f t="shared" si="6"/>
        <v>1</v>
      </c>
      <c r="AG20" s="46" t="e">
        <f t="shared" si="7"/>
        <v>#DIV/0!</v>
      </c>
      <c r="AH20" s="26">
        <f t="shared" si="8"/>
        <v>0</v>
      </c>
      <c r="AI20" s="26">
        <f t="shared" si="9"/>
        <v>1</v>
      </c>
      <c r="AJ20" s="46" t="e">
        <f t="shared" si="10"/>
        <v>#DIV/0!</v>
      </c>
      <c r="AK20" s="26">
        <f t="shared" si="11"/>
        <v>0</v>
      </c>
      <c r="AL20" s="26">
        <f t="shared" si="12"/>
        <v>1</v>
      </c>
      <c r="AM20" s="26" t="e">
        <f t="shared" si="13"/>
        <v>#DIV/0!</v>
      </c>
      <c r="AN20" s="47">
        <f t="shared" si="14"/>
        <v>0</v>
      </c>
      <c r="AO20" s="12"/>
      <c r="AP20" s="35"/>
    </row>
    <row r="21" spans="2:42" ht="12.75" customHeight="1">
      <c r="B21" s="211"/>
      <c r="C21" s="204"/>
      <c r="D21" s="206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6"/>
      <c r="R21" s="207"/>
      <c r="S21" s="35">
        <f t="shared" si="15"/>
        <v>0</v>
      </c>
      <c r="T21" s="34">
        <f t="shared" si="16"/>
        <v>0</v>
      </c>
      <c r="U21" s="34">
        <f t="shared" si="17"/>
        <v>0</v>
      </c>
      <c r="V21" s="34">
        <f t="shared" si="0"/>
        <v>0</v>
      </c>
      <c r="X21" s="36">
        <f t="shared" si="1"/>
        <v>1</v>
      </c>
      <c r="Y21" s="26">
        <f t="shared" si="2"/>
        <v>1</v>
      </c>
      <c r="Z21" s="26">
        <f t="shared" si="3"/>
        <v>1</v>
      </c>
      <c r="AA21" s="25">
        <f t="shared" si="18"/>
        <v>1</v>
      </c>
      <c r="AB21" s="26">
        <f t="shared" si="4"/>
        <v>1</v>
      </c>
      <c r="AC21" s="26">
        <f t="shared" si="5"/>
        <v>1</v>
      </c>
      <c r="AD21" s="25">
        <f t="shared" si="19"/>
        <v>1</v>
      </c>
      <c r="AE21" s="36"/>
      <c r="AF21" s="36">
        <f t="shared" si="6"/>
        <v>1</v>
      </c>
      <c r="AG21" s="46" t="e">
        <f t="shared" si="7"/>
        <v>#DIV/0!</v>
      </c>
      <c r="AH21" s="26">
        <f t="shared" si="8"/>
        <v>0</v>
      </c>
      <c r="AI21" s="26">
        <f t="shared" si="9"/>
        <v>1</v>
      </c>
      <c r="AJ21" s="46" t="e">
        <f t="shared" si="10"/>
        <v>#DIV/0!</v>
      </c>
      <c r="AK21" s="26">
        <f t="shared" si="11"/>
        <v>0</v>
      </c>
      <c r="AL21" s="26">
        <f t="shared" si="12"/>
        <v>1</v>
      </c>
      <c r="AM21" s="26" t="e">
        <f t="shared" si="13"/>
        <v>#DIV/0!</v>
      </c>
      <c r="AN21" s="47">
        <f t="shared" si="14"/>
        <v>0</v>
      </c>
      <c r="AO21" s="12"/>
      <c r="AP21" s="35"/>
    </row>
    <row r="22" spans="2:42" ht="12.75" customHeight="1">
      <c r="B22" s="211"/>
      <c r="C22" s="204"/>
      <c r="D22" s="206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6"/>
      <c r="R22" s="207"/>
      <c r="S22" s="35">
        <f t="shared" si="15"/>
        <v>0</v>
      </c>
      <c r="T22" s="34">
        <f t="shared" si="16"/>
        <v>0</v>
      </c>
      <c r="U22" s="34">
        <f t="shared" si="17"/>
        <v>0</v>
      </c>
      <c r="V22" s="34">
        <f t="shared" si="0"/>
        <v>0</v>
      </c>
      <c r="X22" s="36">
        <f t="shared" si="1"/>
        <v>1</v>
      </c>
      <c r="Y22" s="26">
        <f t="shared" si="2"/>
        <v>1</v>
      </c>
      <c r="Z22" s="26">
        <f t="shared" si="3"/>
        <v>1</v>
      </c>
      <c r="AA22" s="25">
        <f t="shared" si="18"/>
        <v>1</v>
      </c>
      <c r="AB22" s="26">
        <f t="shared" si="4"/>
        <v>1</v>
      </c>
      <c r="AC22" s="26">
        <f t="shared" si="5"/>
        <v>1</v>
      </c>
      <c r="AD22" s="25">
        <f t="shared" si="19"/>
        <v>1</v>
      </c>
      <c r="AE22" s="36"/>
      <c r="AF22" s="36">
        <f t="shared" si="6"/>
        <v>1</v>
      </c>
      <c r="AG22" s="46" t="e">
        <f t="shared" si="7"/>
        <v>#DIV/0!</v>
      </c>
      <c r="AH22" s="26">
        <f t="shared" si="8"/>
        <v>0</v>
      </c>
      <c r="AI22" s="26">
        <f t="shared" si="9"/>
        <v>1</v>
      </c>
      <c r="AJ22" s="46" t="e">
        <f t="shared" si="10"/>
        <v>#DIV/0!</v>
      </c>
      <c r="AK22" s="26">
        <f t="shared" si="11"/>
        <v>0</v>
      </c>
      <c r="AL22" s="26">
        <f t="shared" si="12"/>
        <v>1</v>
      </c>
      <c r="AM22" s="26" t="e">
        <f t="shared" si="13"/>
        <v>#DIV/0!</v>
      </c>
      <c r="AN22" s="47">
        <f t="shared" si="14"/>
        <v>0</v>
      </c>
      <c r="AO22" s="12"/>
      <c r="AP22" s="35"/>
    </row>
    <row r="23" spans="2:42" ht="12.75" customHeight="1">
      <c r="B23" s="211"/>
      <c r="C23" s="204"/>
      <c r="D23" s="206"/>
      <c r="E23" s="206"/>
      <c r="F23" s="206"/>
      <c r="G23" s="206"/>
      <c r="H23" s="206"/>
      <c r="I23" s="206"/>
      <c r="J23" s="207"/>
      <c r="K23" s="205"/>
      <c r="L23" s="206"/>
      <c r="M23" s="206"/>
      <c r="N23" s="206"/>
      <c r="O23" s="206"/>
      <c r="P23" s="206"/>
      <c r="Q23" s="206"/>
      <c r="R23" s="207"/>
      <c r="S23" s="35">
        <f t="shared" si="15"/>
        <v>0</v>
      </c>
      <c r="T23" s="34">
        <f t="shared" si="16"/>
        <v>0</v>
      </c>
      <c r="U23" s="34">
        <f t="shared" si="17"/>
        <v>0</v>
      </c>
      <c r="V23" s="34">
        <f t="shared" si="0"/>
        <v>0</v>
      </c>
      <c r="X23" s="36">
        <f t="shared" si="1"/>
        <v>1</v>
      </c>
      <c r="Y23" s="26">
        <f t="shared" si="2"/>
        <v>1</v>
      </c>
      <c r="Z23" s="26">
        <f t="shared" si="3"/>
        <v>1</v>
      </c>
      <c r="AA23" s="25">
        <f t="shared" si="18"/>
        <v>1</v>
      </c>
      <c r="AB23" s="26">
        <f t="shared" si="4"/>
        <v>1</v>
      </c>
      <c r="AC23" s="26">
        <f t="shared" si="5"/>
        <v>1</v>
      </c>
      <c r="AD23" s="25">
        <f t="shared" si="19"/>
        <v>1</v>
      </c>
      <c r="AE23" s="36"/>
      <c r="AF23" s="36">
        <f t="shared" si="6"/>
        <v>1</v>
      </c>
      <c r="AG23" s="46" t="e">
        <f t="shared" si="7"/>
        <v>#DIV/0!</v>
      </c>
      <c r="AH23" s="26">
        <f t="shared" si="8"/>
        <v>0</v>
      </c>
      <c r="AI23" s="26">
        <f t="shared" si="9"/>
        <v>1</v>
      </c>
      <c r="AJ23" s="46" t="e">
        <f t="shared" si="10"/>
        <v>#DIV/0!</v>
      </c>
      <c r="AK23" s="26">
        <f t="shared" si="11"/>
        <v>0</v>
      </c>
      <c r="AL23" s="26">
        <f t="shared" si="12"/>
        <v>1</v>
      </c>
      <c r="AM23" s="26" t="e">
        <f t="shared" si="13"/>
        <v>#DIV/0!</v>
      </c>
      <c r="AN23" s="47">
        <f t="shared" si="14"/>
        <v>0</v>
      </c>
      <c r="AO23" s="12"/>
      <c r="AP23" s="35"/>
    </row>
    <row r="24" spans="2:42" ht="12.75" customHeight="1">
      <c r="B24" s="211"/>
      <c r="C24" s="204"/>
      <c r="D24" s="206"/>
      <c r="E24" s="206"/>
      <c r="F24" s="206"/>
      <c r="G24" s="206"/>
      <c r="H24" s="206"/>
      <c r="I24" s="206"/>
      <c r="J24" s="207"/>
      <c r="K24" s="205"/>
      <c r="L24" s="206"/>
      <c r="M24" s="206"/>
      <c r="N24" s="206"/>
      <c r="O24" s="206"/>
      <c r="P24" s="206"/>
      <c r="Q24" s="206"/>
      <c r="R24" s="207"/>
      <c r="S24" s="35">
        <f>IF(Q24=0,0,1)</f>
        <v>0</v>
      </c>
      <c r="T24" s="34">
        <f t="shared" si="16"/>
        <v>0</v>
      </c>
      <c r="U24" s="34">
        <f t="shared" si="17"/>
        <v>0</v>
      </c>
      <c r="V24" s="34">
        <f t="shared" si="0"/>
        <v>0</v>
      </c>
      <c r="X24" s="36">
        <f t="shared" si="1"/>
        <v>1</v>
      </c>
      <c r="Y24" s="26">
        <f t="shared" si="2"/>
        <v>1</v>
      </c>
      <c r="Z24" s="26">
        <f t="shared" si="3"/>
        <v>1</v>
      </c>
      <c r="AA24" s="25">
        <f t="shared" si="18"/>
        <v>1</v>
      </c>
      <c r="AB24" s="26">
        <f t="shared" si="4"/>
        <v>1</v>
      </c>
      <c r="AC24" s="26">
        <f t="shared" si="5"/>
        <v>1</v>
      </c>
      <c r="AD24" s="25">
        <f t="shared" si="19"/>
        <v>1</v>
      </c>
      <c r="AE24" s="36"/>
      <c r="AF24" s="36">
        <f t="shared" si="6"/>
        <v>1</v>
      </c>
      <c r="AG24" s="46" t="e">
        <f t="shared" si="7"/>
        <v>#DIV/0!</v>
      </c>
      <c r="AH24" s="26">
        <f t="shared" si="8"/>
        <v>0</v>
      </c>
      <c r="AI24" s="26">
        <f t="shared" si="9"/>
        <v>1</v>
      </c>
      <c r="AJ24" s="46" t="e">
        <f t="shared" si="10"/>
        <v>#DIV/0!</v>
      </c>
      <c r="AK24" s="26">
        <f t="shared" si="11"/>
        <v>0</v>
      </c>
      <c r="AL24" s="26">
        <f t="shared" si="12"/>
        <v>1</v>
      </c>
      <c r="AM24" s="26" t="e">
        <f t="shared" si="13"/>
        <v>#DIV/0!</v>
      </c>
      <c r="AN24" s="47">
        <f t="shared" si="14"/>
        <v>0</v>
      </c>
      <c r="AO24" s="12"/>
      <c r="AP24" s="35"/>
    </row>
    <row r="25" spans="2:42" ht="12.75" customHeight="1">
      <c r="B25" s="211"/>
      <c r="C25" s="204"/>
      <c r="D25" s="206"/>
      <c r="E25" s="206"/>
      <c r="F25" s="206"/>
      <c r="G25" s="206"/>
      <c r="H25" s="206"/>
      <c r="I25" s="206"/>
      <c r="J25" s="207"/>
      <c r="K25" s="205"/>
      <c r="L25" s="206"/>
      <c r="M25" s="206"/>
      <c r="N25" s="206"/>
      <c r="O25" s="206"/>
      <c r="P25" s="206"/>
      <c r="Q25" s="206"/>
      <c r="R25" s="207"/>
      <c r="S25" s="35">
        <f t="shared" si="15"/>
        <v>0</v>
      </c>
      <c r="T25" s="34">
        <f t="shared" si="16"/>
        <v>0</v>
      </c>
      <c r="U25" s="34">
        <f t="shared" si="17"/>
        <v>0</v>
      </c>
      <c r="V25" s="34">
        <f t="shared" si="0"/>
        <v>0</v>
      </c>
      <c r="X25" s="36">
        <f t="shared" si="1"/>
        <v>1</v>
      </c>
      <c r="Y25" s="26">
        <f t="shared" si="2"/>
        <v>1</v>
      </c>
      <c r="Z25" s="26">
        <f t="shared" si="3"/>
        <v>1</v>
      </c>
      <c r="AA25" s="25">
        <f t="shared" si="18"/>
        <v>1</v>
      </c>
      <c r="AB25" s="26">
        <f t="shared" si="4"/>
        <v>1</v>
      </c>
      <c r="AC25" s="26">
        <f t="shared" si="5"/>
        <v>1</v>
      </c>
      <c r="AD25" s="25">
        <f t="shared" si="19"/>
        <v>1</v>
      </c>
      <c r="AE25" s="36"/>
      <c r="AF25" s="36">
        <f t="shared" si="6"/>
        <v>1</v>
      </c>
      <c r="AG25" s="46" t="e">
        <f t="shared" si="7"/>
        <v>#DIV/0!</v>
      </c>
      <c r="AH25" s="26">
        <f t="shared" si="8"/>
        <v>0</v>
      </c>
      <c r="AI25" s="26">
        <f t="shared" si="9"/>
        <v>1</v>
      </c>
      <c r="AJ25" s="46" t="e">
        <f t="shared" si="10"/>
        <v>#DIV/0!</v>
      </c>
      <c r="AK25" s="26">
        <f t="shared" si="11"/>
        <v>0</v>
      </c>
      <c r="AL25" s="26">
        <f t="shared" si="12"/>
        <v>1</v>
      </c>
      <c r="AM25" s="26" t="e">
        <f t="shared" si="13"/>
        <v>#DIV/0!</v>
      </c>
      <c r="AN25" s="47">
        <f t="shared" si="14"/>
        <v>0</v>
      </c>
      <c r="AO25" s="12"/>
      <c r="AP25" s="35"/>
    </row>
    <row r="26" spans="2:42" ht="12.75" customHeight="1">
      <c r="B26" s="211"/>
      <c r="C26" s="204"/>
      <c r="D26" s="206"/>
      <c r="E26" s="206"/>
      <c r="F26" s="206"/>
      <c r="G26" s="206"/>
      <c r="H26" s="206"/>
      <c r="I26" s="206"/>
      <c r="J26" s="207"/>
      <c r="K26" s="205"/>
      <c r="L26" s="206"/>
      <c r="M26" s="206"/>
      <c r="N26" s="206"/>
      <c r="O26" s="206"/>
      <c r="P26" s="206"/>
      <c r="Q26" s="206"/>
      <c r="R26" s="207"/>
      <c r="S26" s="35">
        <f t="shared" si="15"/>
        <v>0</v>
      </c>
      <c r="T26" s="34">
        <f t="shared" si="16"/>
        <v>0</v>
      </c>
      <c r="U26" s="34">
        <f t="shared" si="17"/>
        <v>0</v>
      </c>
      <c r="V26" s="34">
        <f t="shared" si="0"/>
        <v>0</v>
      </c>
      <c r="X26" s="36">
        <f t="shared" si="1"/>
        <v>1</v>
      </c>
      <c r="Y26" s="26">
        <f t="shared" si="2"/>
        <v>1</v>
      </c>
      <c r="Z26" s="26">
        <f t="shared" si="3"/>
        <v>1</v>
      </c>
      <c r="AA26" s="25">
        <f t="shared" si="18"/>
        <v>1</v>
      </c>
      <c r="AB26" s="26">
        <f t="shared" si="4"/>
        <v>1</v>
      </c>
      <c r="AC26" s="26">
        <f t="shared" si="5"/>
        <v>1</v>
      </c>
      <c r="AD26" s="25">
        <f t="shared" si="19"/>
        <v>1</v>
      </c>
      <c r="AE26" s="36"/>
      <c r="AF26" s="36">
        <f t="shared" si="6"/>
        <v>1</v>
      </c>
      <c r="AG26" s="46" t="e">
        <f t="shared" si="7"/>
        <v>#DIV/0!</v>
      </c>
      <c r="AH26" s="26">
        <f t="shared" si="8"/>
        <v>0</v>
      </c>
      <c r="AI26" s="26">
        <f t="shared" si="9"/>
        <v>1</v>
      </c>
      <c r="AJ26" s="46" t="e">
        <f t="shared" si="10"/>
        <v>#DIV/0!</v>
      </c>
      <c r="AK26" s="26">
        <f t="shared" si="11"/>
        <v>0</v>
      </c>
      <c r="AL26" s="26">
        <f t="shared" si="12"/>
        <v>1</v>
      </c>
      <c r="AM26" s="26" t="e">
        <f t="shared" si="13"/>
        <v>#DIV/0!</v>
      </c>
      <c r="AN26" s="47">
        <f t="shared" si="14"/>
        <v>0</v>
      </c>
      <c r="AO26" s="12"/>
      <c r="AP26" s="35"/>
    </row>
    <row r="27" spans="2:42" ht="12.75" customHeight="1">
      <c r="B27" s="211"/>
      <c r="C27" s="204"/>
      <c r="D27" s="206"/>
      <c r="E27" s="206"/>
      <c r="F27" s="206"/>
      <c r="G27" s="206"/>
      <c r="H27" s="206"/>
      <c r="I27" s="206"/>
      <c r="J27" s="207"/>
      <c r="K27" s="205"/>
      <c r="L27" s="206"/>
      <c r="M27" s="206"/>
      <c r="N27" s="206"/>
      <c r="O27" s="206"/>
      <c r="P27" s="206"/>
      <c r="Q27" s="206"/>
      <c r="R27" s="207"/>
      <c r="S27" s="35">
        <f t="shared" si="15"/>
        <v>0</v>
      </c>
      <c r="T27" s="34">
        <f t="shared" si="16"/>
        <v>0</v>
      </c>
      <c r="U27" s="34">
        <f t="shared" si="17"/>
        <v>0</v>
      </c>
      <c r="V27" s="34">
        <f t="shared" si="0"/>
        <v>0</v>
      </c>
      <c r="X27" s="36">
        <f t="shared" si="1"/>
        <v>1</v>
      </c>
      <c r="Y27" s="26">
        <f t="shared" si="2"/>
        <v>1</v>
      </c>
      <c r="Z27" s="26">
        <f t="shared" si="3"/>
        <v>1</v>
      </c>
      <c r="AA27" s="25">
        <f t="shared" si="18"/>
        <v>1</v>
      </c>
      <c r="AB27" s="26">
        <f t="shared" si="4"/>
        <v>1</v>
      </c>
      <c r="AC27" s="26">
        <f t="shared" si="5"/>
        <v>1</v>
      </c>
      <c r="AD27" s="25">
        <f t="shared" si="19"/>
        <v>1</v>
      </c>
      <c r="AE27" s="36"/>
      <c r="AF27" s="36">
        <f t="shared" si="6"/>
        <v>1</v>
      </c>
      <c r="AG27" s="46" t="e">
        <f t="shared" si="7"/>
        <v>#DIV/0!</v>
      </c>
      <c r="AH27" s="26">
        <f t="shared" si="8"/>
        <v>0</v>
      </c>
      <c r="AI27" s="26">
        <f t="shared" si="9"/>
        <v>1</v>
      </c>
      <c r="AJ27" s="46" t="e">
        <f t="shared" si="10"/>
        <v>#DIV/0!</v>
      </c>
      <c r="AK27" s="26">
        <f t="shared" si="11"/>
        <v>0</v>
      </c>
      <c r="AL27" s="26">
        <f t="shared" si="12"/>
        <v>1</v>
      </c>
      <c r="AM27" s="26" t="e">
        <f t="shared" si="13"/>
        <v>#DIV/0!</v>
      </c>
      <c r="AN27" s="47">
        <f t="shared" si="14"/>
        <v>0</v>
      </c>
      <c r="AO27" s="12"/>
      <c r="AP27" s="35"/>
    </row>
    <row r="28" spans="2:42" ht="12.75" customHeight="1">
      <c r="B28" s="211"/>
      <c r="C28" s="204"/>
      <c r="D28" s="206"/>
      <c r="E28" s="206"/>
      <c r="F28" s="206"/>
      <c r="G28" s="206"/>
      <c r="H28" s="206"/>
      <c r="I28" s="206"/>
      <c r="J28" s="207"/>
      <c r="K28" s="205"/>
      <c r="L28" s="206"/>
      <c r="M28" s="206"/>
      <c r="N28" s="206"/>
      <c r="O28" s="206"/>
      <c r="P28" s="206"/>
      <c r="Q28" s="206"/>
      <c r="R28" s="207"/>
      <c r="S28" s="35">
        <f t="shared" si="15"/>
        <v>0</v>
      </c>
      <c r="T28" s="34">
        <f t="shared" si="16"/>
        <v>0</v>
      </c>
      <c r="U28" s="34">
        <f t="shared" si="17"/>
        <v>0</v>
      </c>
      <c r="V28" s="34">
        <f t="shared" si="0"/>
        <v>0</v>
      </c>
      <c r="X28" s="36">
        <f t="shared" si="1"/>
        <v>1</v>
      </c>
      <c r="Y28" s="26">
        <f t="shared" si="2"/>
        <v>1</v>
      </c>
      <c r="Z28" s="26">
        <f t="shared" si="3"/>
        <v>1</v>
      </c>
      <c r="AA28" s="25">
        <f t="shared" si="18"/>
        <v>1</v>
      </c>
      <c r="AB28" s="26">
        <f t="shared" si="4"/>
        <v>1</v>
      </c>
      <c r="AC28" s="26">
        <f t="shared" si="5"/>
        <v>1</v>
      </c>
      <c r="AD28" s="25">
        <f t="shared" si="19"/>
        <v>1</v>
      </c>
      <c r="AE28" s="36"/>
      <c r="AF28" s="36">
        <f t="shared" si="6"/>
        <v>1</v>
      </c>
      <c r="AG28" s="46" t="e">
        <f t="shared" si="7"/>
        <v>#DIV/0!</v>
      </c>
      <c r="AH28" s="26">
        <f t="shared" si="8"/>
        <v>0</v>
      </c>
      <c r="AI28" s="26">
        <f t="shared" si="9"/>
        <v>1</v>
      </c>
      <c r="AJ28" s="46" t="e">
        <f t="shared" si="10"/>
        <v>#DIV/0!</v>
      </c>
      <c r="AK28" s="26">
        <f t="shared" si="11"/>
        <v>0</v>
      </c>
      <c r="AL28" s="26">
        <f t="shared" si="12"/>
        <v>1</v>
      </c>
      <c r="AM28" s="26" t="e">
        <f t="shared" si="13"/>
        <v>#DIV/0!</v>
      </c>
      <c r="AN28" s="47">
        <f t="shared" si="14"/>
        <v>0</v>
      </c>
      <c r="AO28" s="12"/>
      <c r="AP28" s="35"/>
    </row>
    <row r="29" spans="2:42" ht="12.75" customHeight="1">
      <c r="B29" s="211"/>
      <c r="C29" s="204"/>
      <c r="D29" s="206"/>
      <c r="E29" s="206"/>
      <c r="F29" s="206"/>
      <c r="G29" s="206"/>
      <c r="H29" s="206"/>
      <c r="I29" s="206"/>
      <c r="J29" s="207"/>
      <c r="K29" s="205"/>
      <c r="L29" s="206"/>
      <c r="M29" s="206"/>
      <c r="N29" s="206"/>
      <c r="O29" s="206"/>
      <c r="P29" s="206"/>
      <c r="Q29" s="206"/>
      <c r="R29" s="207"/>
      <c r="S29" s="35">
        <f t="shared" si="15"/>
        <v>0</v>
      </c>
      <c r="T29" s="34">
        <f t="shared" si="16"/>
        <v>0</v>
      </c>
      <c r="U29" s="34">
        <f t="shared" si="17"/>
        <v>0</v>
      </c>
      <c r="V29" s="34">
        <f t="shared" si="0"/>
        <v>0</v>
      </c>
      <c r="X29" s="36">
        <f t="shared" si="1"/>
        <v>1</v>
      </c>
      <c r="Y29" s="26">
        <f t="shared" si="2"/>
        <v>1</v>
      </c>
      <c r="Z29" s="26">
        <f t="shared" si="3"/>
        <v>1</v>
      </c>
      <c r="AA29" s="25">
        <f t="shared" si="18"/>
        <v>1</v>
      </c>
      <c r="AB29" s="26">
        <f t="shared" si="4"/>
        <v>1</v>
      </c>
      <c r="AC29" s="26">
        <f t="shared" si="5"/>
        <v>1</v>
      </c>
      <c r="AD29" s="25">
        <f t="shared" si="19"/>
        <v>1</v>
      </c>
      <c r="AE29" s="36"/>
      <c r="AF29" s="36">
        <f t="shared" si="6"/>
        <v>1</v>
      </c>
      <c r="AG29" s="46" t="e">
        <f t="shared" si="7"/>
        <v>#DIV/0!</v>
      </c>
      <c r="AH29" s="26">
        <f t="shared" si="8"/>
        <v>0</v>
      </c>
      <c r="AI29" s="26">
        <f t="shared" si="9"/>
        <v>1</v>
      </c>
      <c r="AJ29" s="46" t="e">
        <f t="shared" si="10"/>
        <v>#DIV/0!</v>
      </c>
      <c r="AK29" s="26">
        <f t="shared" si="11"/>
        <v>0</v>
      </c>
      <c r="AL29" s="26">
        <f t="shared" si="12"/>
        <v>1</v>
      </c>
      <c r="AM29" s="26" t="e">
        <f t="shared" si="13"/>
        <v>#DIV/0!</v>
      </c>
      <c r="AN29" s="47">
        <f t="shared" si="14"/>
        <v>0</v>
      </c>
      <c r="AO29" s="12"/>
      <c r="AP29" s="35"/>
    </row>
    <row r="30" spans="2:42" ht="12.75" customHeight="1">
      <c r="B30" s="211"/>
      <c r="C30" s="204"/>
      <c r="D30" s="206"/>
      <c r="E30" s="206"/>
      <c r="F30" s="206"/>
      <c r="G30" s="206"/>
      <c r="H30" s="206"/>
      <c r="I30" s="206"/>
      <c r="J30" s="207"/>
      <c r="K30" s="205"/>
      <c r="L30" s="206"/>
      <c r="M30" s="206"/>
      <c r="N30" s="206"/>
      <c r="O30" s="206"/>
      <c r="P30" s="206"/>
      <c r="Q30" s="206"/>
      <c r="R30" s="207"/>
      <c r="S30" s="35">
        <f t="shared" si="15"/>
        <v>0</v>
      </c>
      <c r="T30" s="34">
        <f t="shared" si="16"/>
        <v>0</v>
      </c>
      <c r="U30" s="34">
        <f t="shared" si="17"/>
        <v>0</v>
      </c>
      <c r="V30" s="34">
        <f t="shared" si="0"/>
        <v>0</v>
      </c>
      <c r="X30" s="36">
        <f t="shared" si="1"/>
        <v>1</v>
      </c>
      <c r="Y30" s="26">
        <f t="shared" si="2"/>
        <v>1</v>
      </c>
      <c r="Z30" s="26">
        <f t="shared" si="3"/>
        <v>1</v>
      </c>
      <c r="AA30" s="25">
        <f t="shared" si="18"/>
        <v>1</v>
      </c>
      <c r="AB30" s="26">
        <f t="shared" si="4"/>
        <v>1</v>
      </c>
      <c r="AC30" s="26">
        <f t="shared" si="5"/>
        <v>1</v>
      </c>
      <c r="AD30" s="25">
        <f t="shared" si="19"/>
        <v>1</v>
      </c>
      <c r="AE30" s="36"/>
      <c r="AF30" s="36">
        <f t="shared" si="6"/>
        <v>1</v>
      </c>
      <c r="AG30" s="46" t="e">
        <f t="shared" si="7"/>
        <v>#DIV/0!</v>
      </c>
      <c r="AH30" s="26">
        <f t="shared" si="8"/>
        <v>0</v>
      </c>
      <c r="AI30" s="26">
        <f t="shared" si="9"/>
        <v>1</v>
      </c>
      <c r="AJ30" s="46" t="e">
        <f t="shared" si="10"/>
        <v>#DIV/0!</v>
      </c>
      <c r="AK30" s="26">
        <f t="shared" si="11"/>
        <v>0</v>
      </c>
      <c r="AL30" s="26">
        <f t="shared" si="12"/>
        <v>1</v>
      </c>
      <c r="AM30" s="26" t="e">
        <f t="shared" si="13"/>
        <v>#DIV/0!</v>
      </c>
      <c r="AN30" s="47">
        <f t="shared" si="14"/>
        <v>0</v>
      </c>
      <c r="AO30" s="12"/>
      <c r="AP30" s="35"/>
    </row>
    <row r="31" spans="2:42" ht="12.75" customHeight="1">
      <c r="B31" s="211"/>
      <c r="C31" s="204"/>
      <c r="D31" s="206"/>
      <c r="E31" s="206"/>
      <c r="F31" s="206"/>
      <c r="G31" s="206"/>
      <c r="H31" s="206"/>
      <c r="I31" s="206"/>
      <c r="J31" s="207"/>
      <c r="K31" s="205"/>
      <c r="L31" s="206"/>
      <c r="M31" s="206"/>
      <c r="N31" s="206"/>
      <c r="O31" s="206"/>
      <c r="P31" s="206"/>
      <c r="Q31" s="206"/>
      <c r="R31" s="207"/>
      <c r="S31" s="35">
        <f t="shared" si="15"/>
        <v>0</v>
      </c>
      <c r="T31" s="34">
        <f t="shared" si="16"/>
        <v>0</v>
      </c>
      <c r="U31" s="34">
        <f t="shared" si="17"/>
        <v>0</v>
      </c>
      <c r="V31" s="34">
        <f t="shared" si="0"/>
        <v>0</v>
      </c>
      <c r="X31" s="36">
        <f t="shared" si="1"/>
        <v>1</v>
      </c>
      <c r="Y31" s="26">
        <f t="shared" si="2"/>
        <v>1</v>
      </c>
      <c r="Z31" s="26">
        <f t="shared" si="3"/>
        <v>1</v>
      </c>
      <c r="AA31" s="25">
        <f t="shared" si="18"/>
        <v>1</v>
      </c>
      <c r="AB31" s="26">
        <f t="shared" si="4"/>
        <v>1</v>
      </c>
      <c r="AC31" s="26">
        <f t="shared" si="5"/>
        <v>1</v>
      </c>
      <c r="AD31" s="25">
        <f t="shared" si="19"/>
        <v>1</v>
      </c>
      <c r="AE31" s="36"/>
      <c r="AF31" s="36">
        <f t="shared" si="6"/>
        <v>1</v>
      </c>
      <c r="AG31" s="46" t="e">
        <f t="shared" si="7"/>
        <v>#DIV/0!</v>
      </c>
      <c r="AH31" s="26">
        <f t="shared" si="8"/>
        <v>0</v>
      </c>
      <c r="AI31" s="26">
        <f t="shared" si="9"/>
        <v>1</v>
      </c>
      <c r="AJ31" s="46" t="e">
        <f t="shared" si="10"/>
        <v>#DIV/0!</v>
      </c>
      <c r="AK31" s="26">
        <f t="shared" si="11"/>
        <v>0</v>
      </c>
      <c r="AL31" s="26">
        <f t="shared" si="12"/>
        <v>1</v>
      </c>
      <c r="AM31" s="26" t="e">
        <f t="shared" si="13"/>
        <v>#DIV/0!</v>
      </c>
      <c r="AN31" s="47">
        <f t="shared" si="14"/>
        <v>0</v>
      </c>
      <c r="AO31" s="12"/>
      <c r="AP31" s="35"/>
    </row>
    <row r="32" spans="2:42" ht="12.75" customHeight="1">
      <c r="B32" s="211"/>
      <c r="C32" s="204"/>
      <c r="D32" s="206"/>
      <c r="E32" s="206"/>
      <c r="F32" s="206"/>
      <c r="G32" s="206"/>
      <c r="H32" s="206"/>
      <c r="I32" s="206"/>
      <c r="J32" s="207"/>
      <c r="K32" s="205"/>
      <c r="L32" s="206"/>
      <c r="M32" s="206"/>
      <c r="N32" s="206"/>
      <c r="O32" s="206"/>
      <c r="P32" s="206"/>
      <c r="Q32" s="206"/>
      <c r="R32" s="207"/>
      <c r="S32" s="35">
        <f t="shared" si="15"/>
        <v>0</v>
      </c>
      <c r="T32" s="34">
        <f t="shared" si="16"/>
        <v>0</v>
      </c>
      <c r="U32" s="34">
        <f t="shared" si="17"/>
        <v>0</v>
      </c>
      <c r="V32" s="34">
        <f t="shared" si="0"/>
        <v>0</v>
      </c>
      <c r="X32" s="36">
        <f t="shared" si="1"/>
        <v>1</v>
      </c>
      <c r="Y32" s="26">
        <f t="shared" si="2"/>
        <v>1</v>
      </c>
      <c r="Z32" s="26">
        <f t="shared" si="3"/>
        <v>1</v>
      </c>
      <c r="AA32" s="25">
        <f t="shared" si="18"/>
        <v>1</v>
      </c>
      <c r="AB32" s="26">
        <f t="shared" si="4"/>
        <v>1</v>
      </c>
      <c r="AC32" s="26">
        <f t="shared" si="5"/>
        <v>1</v>
      </c>
      <c r="AD32" s="25">
        <f t="shared" si="19"/>
        <v>1</v>
      </c>
      <c r="AE32" s="36"/>
      <c r="AF32" s="36">
        <f t="shared" si="6"/>
        <v>1</v>
      </c>
      <c r="AG32" s="46" t="e">
        <f t="shared" si="7"/>
        <v>#DIV/0!</v>
      </c>
      <c r="AH32" s="26">
        <f t="shared" si="8"/>
        <v>0</v>
      </c>
      <c r="AI32" s="26">
        <f t="shared" si="9"/>
        <v>1</v>
      </c>
      <c r="AJ32" s="46" t="e">
        <f t="shared" si="10"/>
        <v>#DIV/0!</v>
      </c>
      <c r="AK32" s="26">
        <f t="shared" si="11"/>
        <v>0</v>
      </c>
      <c r="AL32" s="26">
        <f t="shared" si="12"/>
        <v>1</v>
      </c>
      <c r="AM32" s="26" t="e">
        <f t="shared" si="13"/>
        <v>#DIV/0!</v>
      </c>
      <c r="AN32" s="47">
        <f t="shared" si="14"/>
        <v>0</v>
      </c>
      <c r="AO32" s="12"/>
      <c r="AP32" s="35"/>
    </row>
    <row r="33" spans="2:41" ht="12.75" customHeight="1">
      <c r="B33" s="211"/>
      <c r="C33" s="204"/>
      <c r="D33" s="206"/>
      <c r="E33" s="206"/>
      <c r="F33" s="206"/>
      <c r="G33" s="206"/>
      <c r="H33" s="206"/>
      <c r="I33" s="206"/>
      <c r="J33" s="207"/>
      <c r="K33" s="205"/>
      <c r="L33" s="206"/>
      <c r="M33" s="206"/>
      <c r="N33" s="206"/>
      <c r="O33" s="206"/>
      <c r="P33" s="206"/>
      <c r="Q33" s="206"/>
      <c r="R33" s="207"/>
      <c r="S33" s="35">
        <f t="shared" si="15"/>
        <v>0</v>
      </c>
      <c r="T33" s="34">
        <f t="shared" si="16"/>
        <v>0</v>
      </c>
      <c r="U33" s="34">
        <f t="shared" si="17"/>
        <v>0</v>
      </c>
      <c r="V33" s="34">
        <f t="shared" si="0"/>
        <v>0</v>
      </c>
      <c r="X33" s="36">
        <f t="shared" si="1"/>
        <v>1</v>
      </c>
      <c r="Y33" s="26">
        <f t="shared" si="2"/>
        <v>1</v>
      </c>
      <c r="Z33" s="26">
        <f t="shared" si="3"/>
        <v>1</v>
      </c>
      <c r="AA33" s="25">
        <f t="shared" si="18"/>
        <v>1</v>
      </c>
      <c r="AB33" s="26">
        <f t="shared" si="4"/>
        <v>1</v>
      </c>
      <c r="AC33" s="26">
        <f t="shared" si="5"/>
        <v>1</v>
      </c>
      <c r="AD33" s="25">
        <f t="shared" si="19"/>
        <v>1</v>
      </c>
      <c r="AE33" s="36"/>
      <c r="AF33" s="36">
        <f t="shared" si="6"/>
        <v>1</v>
      </c>
      <c r="AG33" s="46" t="e">
        <f t="shared" si="7"/>
        <v>#DIV/0!</v>
      </c>
      <c r="AH33" s="26">
        <f t="shared" si="8"/>
        <v>0</v>
      </c>
      <c r="AI33" s="26">
        <f t="shared" si="9"/>
        <v>1</v>
      </c>
      <c r="AJ33" s="46" t="e">
        <f t="shared" si="10"/>
        <v>#DIV/0!</v>
      </c>
      <c r="AK33" s="26">
        <f t="shared" si="11"/>
        <v>0</v>
      </c>
      <c r="AL33" s="26">
        <f t="shared" si="12"/>
        <v>1</v>
      </c>
      <c r="AM33" s="26" t="e">
        <f t="shared" si="13"/>
        <v>#DIV/0!</v>
      </c>
      <c r="AN33" s="47">
        <f t="shared" si="14"/>
        <v>0</v>
      </c>
      <c r="AO33" s="12"/>
    </row>
    <row r="34" spans="2:41" ht="12.75" customHeight="1">
      <c r="B34" s="211"/>
      <c r="C34" s="204"/>
      <c r="D34" s="206"/>
      <c r="E34" s="206"/>
      <c r="F34" s="206"/>
      <c r="G34" s="206"/>
      <c r="H34" s="206"/>
      <c r="I34" s="206"/>
      <c r="J34" s="207"/>
      <c r="K34" s="205"/>
      <c r="L34" s="206"/>
      <c r="M34" s="206"/>
      <c r="N34" s="206"/>
      <c r="O34" s="206"/>
      <c r="P34" s="206"/>
      <c r="Q34" s="206"/>
      <c r="R34" s="207"/>
      <c r="S34" s="35">
        <f t="shared" si="15"/>
        <v>0</v>
      </c>
      <c r="T34" s="34">
        <f t="shared" si="16"/>
        <v>0</v>
      </c>
      <c r="U34" s="34">
        <f t="shared" si="17"/>
        <v>0</v>
      </c>
      <c r="V34" s="34">
        <f t="shared" si="0"/>
        <v>0</v>
      </c>
      <c r="X34" s="36">
        <f t="shared" si="1"/>
        <v>1</v>
      </c>
      <c r="Y34" s="26">
        <f t="shared" si="2"/>
        <v>1</v>
      </c>
      <c r="Z34" s="26">
        <f t="shared" si="3"/>
        <v>1</v>
      </c>
      <c r="AA34" s="25">
        <f t="shared" si="18"/>
        <v>1</v>
      </c>
      <c r="AB34" s="26">
        <f t="shared" si="4"/>
        <v>1</v>
      </c>
      <c r="AC34" s="26">
        <f t="shared" si="5"/>
        <v>1</v>
      </c>
      <c r="AD34" s="25">
        <f t="shared" si="19"/>
        <v>1</v>
      </c>
      <c r="AE34" s="36"/>
      <c r="AF34" s="36">
        <f t="shared" si="6"/>
        <v>1</v>
      </c>
      <c r="AG34" s="46" t="e">
        <f t="shared" si="7"/>
        <v>#DIV/0!</v>
      </c>
      <c r="AH34" s="26">
        <f t="shared" si="8"/>
        <v>0</v>
      </c>
      <c r="AI34" s="26">
        <f t="shared" si="9"/>
        <v>1</v>
      </c>
      <c r="AJ34" s="46" t="e">
        <f t="shared" si="10"/>
        <v>#DIV/0!</v>
      </c>
      <c r="AK34" s="26">
        <f t="shared" si="11"/>
        <v>0</v>
      </c>
      <c r="AL34" s="26">
        <f t="shared" si="12"/>
        <v>1</v>
      </c>
      <c r="AM34" s="26" t="e">
        <f t="shared" si="13"/>
        <v>#DIV/0!</v>
      </c>
      <c r="AN34" s="47">
        <f t="shared" si="14"/>
        <v>0</v>
      </c>
      <c r="AO34" s="12"/>
    </row>
    <row r="35" spans="2:41" ht="12.75" customHeight="1">
      <c r="B35" s="211"/>
      <c r="C35" s="204"/>
      <c r="D35" s="206"/>
      <c r="E35" s="206"/>
      <c r="F35" s="206"/>
      <c r="G35" s="206"/>
      <c r="H35" s="206"/>
      <c r="I35" s="206"/>
      <c r="J35" s="207"/>
      <c r="K35" s="205"/>
      <c r="L35" s="206"/>
      <c r="M35" s="206"/>
      <c r="N35" s="206"/>
      <c r="O35" s="206"/>
      <c r="P35" s="206"/>
      <c r="Q35" s="206"/>
      <c r="R35" s="207"/>
      <c r="S35" s="35">
        <f t="shared" si="15"/>
        <v>0</v>
      </c>
      <c r="T35" s="34">
        <f t="shared" si="16"/>
        <v>0</v>
      </c>
      <c r="U35" s="34">
        <f t="shared" si="17"/>
        <v>0</v>
      </c>
      <c r="V35" s="34">
        <f t="shared" si="0"/>
        <v>0</v>
      </c>
      <c r="X35" s="36">
        <f t="shared" si="1"/>
        <v>1</v>
      </c>
      <c r="Y35" s="26">
        <f t="shared" si="2"/>
        <v>1</v>
      </c>
      <c r="Z35" s="26">
        <f t="shared" si="3"/>
        <v>1</v>
      </c>
      <c r="AA35" s="25">
        <f t="shared" si="18"/>
        <v>1</v>
      </c>
      <c r="AB35" s="26">
        <f t="shared" si="4"/>
        <v>1</v>
      </c>
      <c r="AC35" s="26">
        <f t="shared" si="5"/>
        <v>1</v>
      </c>
      <c r="AD35" s="25">
        <f t="shared" si="19"/>
        <v>1</v>
      </c>
      <c r="AE35" s="36"/>
      <c r="AF35" s="36">
        <f t="shared" si="6"/>
        <v>1</v>
      </c>
      <c r="AG35" s="46" t="e">
        <f t="shared" si="7"/>
        <v>#DIV/0!</v>
      </c>
      <c r="AH35" s="26">
        <f t="shared" si="8"/>
        <v>0</v>
      </c>
      <c r="AI35" s="26">
        <f t="shared" si="9"/>
        <v>1</v>
      </c>
      <c r="AJ35" s="46" t="e">
        <f t="shared" si="10"/>
        <v>#DIV/0!</v>
      </c>
      <c r="AK35" s="26">
        <f t="shared" si="11"/>
        <v>0</v>
      </c>
      <c r="AL35" s="26">
        <f t="shared" si="12"/>
        <v>1</v>
      </c>
      <c r="AM35" s="26" t="e">
        <f t="shared" si="13"/>
        <v>#DIV/0!</v>
      </c>
      <c r="AN35" s="47">
        <f t="shared" si="14"/>
        <v>0</v>
      </c>
      <c r="AO35" s="12"/>
    </row>
    <row r="36" spans="2:41" ht="12.75" customHeight="1" thickBot="1">
      <c r="B36" s="210"/>
      <c r="C36" s="36"/>
      <c r="D36" s="208"/>
      <c r="E36" s="208"/>
      <c r="F36" s="208"/>
      <c r="G36" s="208"/>
      <c r="H36" s="208"/>
      <c r="I36" s="208"/>
      <c r="J36" s="142"/>
      <c r="K36" s="26"/>
      <c r="L36" s="208"/>
      <c r="M36" s="208"/>
      <c r="N36" s="208"/>
      <c r="O36" s="208"/>
      <c r="P36" s="208"/>
      <c r="Q36" s="208"/>
      <c r="R36" s="142"/>
      <c r="S36" s="35">
        <f t="shared" si="15"/>
        <v>0</v>
      </c>
      <c r="T36" s="34">
        <f t="shared" si="16"/>
        <v>0</v>
      </c>
      <c r="U36" s="34">
        <f t="shared" si="17"/>
        <v>0</v>
      </c>
      <c r="V36" s="34">
        <f t="shared" si="0"/>
        <v>0</v>
      </c>
      <c r="X36" s="36">
        <f t="shared" si="1"/>
        <v>1</v>
      </c>
      <c r="Y36" s="26">
        <f t="shared" si="2"/>
        <v>1</v>
      </c>
      <c r="Z36" s="26">
        <f t="shared" si="3"/>
        <v>1</v>
      </c>
      <c r="AA36" s="25">
        <f t="shared" si="18"/>
        <v>1</v>
      </c>
      <c r="AB36" s="26">
        <f t="shared" si="4"/>
        <v>1</v>
      </c>
      <c r="AC36" s="26">
        <f t="shared" si="5"/>
        <v>1</v>
      </c>
      <c r="AD36" s="25">
        <f t="shared" si="19"/>
        <v>1</v>
      </c>
      <c r="AE36" s="36"/>
      <c r="AF36" s="36">
        <f t="shared" si="6"/>
        <v>1</v>
      </c>
      <c r="AG36" s="46" t="e">
        <f t="shared" si="7"/>
        <v>#DIV/0!</v>
      </c>
      <c r="AH36" s="26">
        <f t="shared" si="8"/>
        <v>0</v>
      </c>
      <c r="AI36" s="26">
        <f t="shared" si="9"/>
        <v>1</v>
      </c>
      <c r="AJ36" s="46" t="e">
        <f t="shared" si="10"/>
        <v>#DIV/0!</v>
      </c>
      <c r="AK36" s="26">
        <f t="shared" si="11"/>
        <v>0</v>
      </c>
      <c r="AL36" s="26">
        <f t="shared" si="12"/>
        <v>1</v>
      </c>
      <c r="AM36" s="26" t="e">
        <f t="shared" si="13"/>
        <v>#DIV/0!</v>
      </c>
      <c r="AN36" s="47">
        <f t="shared" si="14"/>
        <v>0</v>
      </c>
      <c r="AO36" s="12"/>
    </row>
    <row r="37" spans="2:41" ht="12.75" customHeight="1" thickBot="1">
      <c r="B37" s="18" t="s">
        <v>31</v>
      </c>
      <c r="C37" s="21">
        <f aca="true" t="shared" si="20" ref="C37:R37">AVERAGE(C13:C36)</f>
        <v>902.1</v>
      </c>
      <c r="D37" s="209">
        <f t="shared" si="20"/>
        <v>2</v>
      </c>
      <c r="E37" s="209">
        <f t="shared" si="20"/>
        <v>13.850000000000001</v>
      </c>
      <c r="F37" s="209">
        <f t="shared" si="20"/>
        <v>11.5</v>
      </c>
      <c r="G37" s="209">
        <f t="shared" si="20"/>
        <v>15.95</v>
      </c>
      <c r="H37" s="209">
        <f t="shared" si="20"/>
        <v>101.5</v>
      </c>
      <c r="I37" s="209">
        <f t="shared" si="20"/>
        <v>216.5</v>
      </c>
      <c r="J37" s="209">
        <f t="shared" si="20"/>
        <v>96.5</v>
      </c>
      <c r="K37" s="21">
        <f t="shared" si="20"/>
        <v>902.1</v>
      </c>
      <c r="L37" s="209">
        <f t="shared" si="20"/>
        <v>0.5</v>
      </c>
      <c r="M37" s="209">
        <f t="shared" si="20"/>
        <v>0.4775</v>
      </c>
      <c r="N37" s="209">
        <f t="shared" si="20"/>
        <v>22.55</v>
      </c>
      <c r="O37" s="209">
        <f t="shared" si="20"/>
        <v>6.050000000000001</v>
      </c>
      <c r="P37" s="209">
        <f t="shared" si="20"/>
        <v>3</v>
      </c>
      <c r="Q37" s="209">
        <f t="shared" si="20"/>
        <v>7.5</v>
      </c>
      <c r="R37" s="209">
        <f t="shared" si="20"/>
        <v>4</v>
      </c>
      <c r="S37" s="18">
        <f>SUM(S13:S36)</f>
        <v>2</v>
      </c>
      <c r="T37" s="159">
        <f>SUM(T13:T36)</f>
        <v>21.544444444444444</v>
      </c>
      <c r="U37" s="18">
        <f>SUM(U13:U36)</f>
        <v>0.7427777777777778</v>
      </c>
      <c r="V37" s="18">
        <f>SUM(V13:V36)</f>
        <v>0</v>
      </c>
      <c r="X37" s="21">
        <f>AVERAGE(X13:X36)</f>
        <v>1</v>
      </c>
      <c r="Y37" s="21">
        <f>AVERAGE(Y13:Y36)</f>
        <v>1</v>
      </c>
      <c r="Z37" s="21">
        <f>AVERAGE(Z13:Z36)</f>
        <v>1</v>
      </c>
      <c r="AA37" s="21">
        <f>AVERAGE(X37:Z37)</f>
        <v>1</v>
      </c>
      <c r="AB37" s="21">
        <f>AVERAGE(AB13:AB36)</f>
        <v>1</v>
      </c>
      <c r="AC37" s="21">
        <f>AVERAGE(AC13:AC36)</f>
        <v>1</v>
      </c>
      <c r="AD37" s="21">
        <f>AVERAGE(AB37:AC37)</f>
        <v>1</v>
      </c>
      <c r="AF37" s="18">
        <f aca="true" t="shared" si="21" ref="AF37:AN37">SUM(AF13:AF36)</f>
        <v>24</v>
      </c>
      <c r="AG37" s="18" t="e">
        <f t="shared" si="21"/>
        <v>#DIV/0!</v>
      </c>
      <c r="AH37" s="18">
        <f t="shared" si="21"/>
        <v>0</v>
      </c>
      <c r="AI37" s="18">
        <f t="shared" si="21"/>
        <v>24</v>
      </c>
      <c r="AJ37" s="18" t="e">
        <f t="shared" si="21"/>
        <v>#DIV/0!</v>
      </c>
      <c r="AK37" s="18">
        <f t="shared" si="21"/>
        <v>0</v>
      </c>
      <c r="AL37" s="18">
        <f t="shared" si="21"/>
        <v>24</v>
      </c>
      <c r="AM37" s="18" t="e">
        <f t="shared" si="21"/>
        <v>#DIV/0!</v>
      </c>
      <c r="AN37" s="18">
        <f t="shared" si="21"/>
        <v>0</v>
      </c>
      <c r="AO37" s="18">
        <f>IF(AND(S37&gt;=4,S37&lt;=7),1,IF(AND(S37&gt;=8,S37&lt;=16),2,IF(AND(S37&gt;=17,S37&lt;=28),3,IF(AND(S37&gt;=29,S37&lt;=40),4,IF(AND(S37&gt;=41,S37&lt;=53),5,IF(AND(S37&gt;=54,S37&lt;=67),6,IF(AND(S37&gt;=68,S37&lt;=81),7,0)))))))</f>
        <v>0</v>
      </c>
    </row>
    <row r="38" spans="2:42" ht="12.75" customHeight="1" thickBo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34"/>
      <c r="U38" s="34"/>
      <c r="V38" s="34"/>
      <c r="X38" s="26"/>
      <c r="Y38" s="26"/>
      <c r="Z38" s="26"/>
      <c r="AA38" s="24"/>
      <c r="AB38" s="26"/>
      <c r="AC38" s="26"/>
      <c r="AD38" s="24"/>
      <c r="AF38" s="37"/>
      <c r="AG38" s="133" t="e">
        <f>IF(AND(OR(AF37&gt;=(S37-AO37),AG37&gt;=(S37-AO37)),AH37=0),"OK","NICHT OK")</f>
        <v>#DIV/0!</v>
      </c>
      <c r="AH38" s="133"/>
      <c r="AI38" s="37"/>
      <c r="AJ38" s="133" t="e">
        <f>IF(AND(OR(AI37&gt;=(S37-AO37),AJ37&gt;=(S37-AO37)),AK37=0),"OK","NICHT OK")</f>
        <v>#DIV/0!</v>
      </c>
      <c r="AK38" s="133"/>
      <c r="AL38" s="37"/>
      <c r="AM38" s="133" t="e">
        <f>IF(AND(OR(AL37&gt;=(S37-AO37),AM37&gt;=(S37-AO37)),AN37=0),"OK","NICHT OK")</f>
        <v>#DIV/0!</v>
      </c>
      <c r="AN38" s="134"/>
      <c r="AO38" s="35"/>
      <c r="AP38" s="48" t="e">
        <f>IF(AND(AG38="OK",AJ38="OK",AM38="OK"),"=&gt; OK","=&gt; NICHT OK")</f>
        <v>#DIV/0!</v>
      </c>
    </row>
    <row r="39" spans="2:42" ht="12.7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34"/>
      <c r="U39" s="34"/>
      <c r="V39" s="34"/>
      <c r="X39" s="26"/>
      <c r="Y39" s="26"/>
      <c r="Z39" s="26"/>
      <c r="AA39" s="24"/>
      <c r="AB39" s="26"/>
      <c r="AC39" s="26"/>
      <c r="AD39" s="24"/>
      <c r="AF39" t="s">
        <v>32</v>
      </c>
      <c r="AG39" s="48" t="str">
        <f>IF(AND((AF37&gt;=(S37-AO37)),(AI37&gt;=(S37-AO37)),(AL37&gt;=(S37-AO37)),AH37=0,AK37=0,AN37=0),"OK","NICHT OK")</f>
        <v>OK</v>
      </c>
      <c r="AH39" s="49"/>
      <c r="AI39" t="s">
        <v>33</v>
      </c>
      <c r="AJ39" s="48" t="e">
        <f>IF(AND((AG37&gt;=(S37-AO37)),(AJ37&gt;=(S37-AO37)),(AM37&gt;=(S37-AO37))),"OK","NICHT OK")</f>
        <v>#DIV/0!</v>
      </c>
      <c r="AK39" s="49"/>
      <c r="AL39" s="50"/>
      <c r="AO39" s="35"/>
      <c r="AP39" s="48" t="e">
        <f>IF(OR(AG39="OK",AJ39="OK"),"=&gt; OK","=&gt; NICHT OK")</f>
        <v>#DIV/0!</v>
      </c>
    </row>
    <row r="40" spans="2:41" ht="12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34"/>
      <c r="U40" s="34"/>
      <c r="V40" s="34"/>
      <c r="X40" s="26"/>
      <c r="Y40" s="26"/>
      <c r="Z40" s="26"/>
      <c r="AA40" s="24"/>
      <c r="AB40" s="26"/>
      <c r="AC40" s="26"/>
      <c r="AD40" s="24"/>
      <c r="AO40" s="35"/>
    </row>
    <row r="41" spans="2:41" ht="12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34"/>
      <c r="U41" s="34"/>
      <c r="V41" s="34"/>
      <c r="X41" s="26"/>
      <c r="Y41" s="26"/>
      <c r="Z41" s="26"/>
      <c r="AA41" s="24"/>
      <c r="AB41" s="26"/>
      <c r="AC41" s="26"/>
      <c r="AD41" s="24"/>
      <c r="AI41" s="160"/>
      <c r="AL41" s="160"/>
      <c r="AO41" s="35"/>
    </row>
    <row r="42" spans="2:41" ht="12.7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34"/>
      <c r="U42" s="34"/>
      <c r="V42" s="34"/>
      <c r="X42" s="26"/>
      <c r="Y42" s="26"/>
      <c r="Z42" s="26"/>
      <c r="AA42" s="24"/>
      <c r="AB42" s="26"/>
      <c r="AC42" s="26"/>
      <c r="AD42" s="24"/>
      <c r="AO42" s="35"/>
    </row>
    <row r="43" spans="2:41" ht="12.7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4"/>
      <c r="U43" s="34"/>
      <c r="V43" s="34"/>
      <c r="X43" s="26"/>
      <c r="Y43" s="26"/>
      <c r="Z43" s="26"/>
      <c r="AA43" s="24"/>
      <c r="AB43" s="26"/>
      <c r="AC43" s="26"/>
      <c r="AD43" s="24"/>
      <c r="AO43" s="35"/>
    </row>
    <row r="44" spans="2:41" ht="12.7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34"/>
      <c r="U44" s="34"/>
      <c r="V44" s="34"/>
      <c r="X44" s="26"/>
      <c r="Y44" s="26"/>
      <c r="Z44" s="26"/>
      <c r="AA44" s="24"/>
      <c r="AB44" s="26"/>
      <c r="AC44" s="26"/>
      <c r="AD44" s="24"/>
      <c r="AO44" s="35"/>
    </row>
    <row r="45" spans="2:41" ht="12.7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34"/>
      <c r="U45" s="34"/>
      <c r="V45" s="34"/>
      <c r="X45" s="26"/>
      <c r="Y45" s="26"/>
      <c r="Z45" s="26"/>
      <c r="AA45" s="24"/>
      <c r="AB45" s="26"/>
      <c r="AC45" s="26"/>
      <c r="AD45" s="24"/>
      <c r="AO45" s="35"/>
    </row>
    <row r="46" spans="2:41" ht="12.7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34"/>
      <c r="U46" s="34"/>
      <c r="V46" s="34"/>
      <c r="X46" s="26"/>
      <c r="Y46" s="26"/>
      <c r="Z46" s="26"/>
      <c r="AA46" s="24"/>
      <c r="AB46" s="26"/>
      <c r="AC46" s="26"/>
      <c r="AD46" s="24"/>
      <c r="AO46" s="35"/>
    </row>
    <row r="47" spans="2:41" ht="12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34"/>
      <c r="U47" s="34"/>
      <c r="V47" s="34"/>
      <c r="X47" s="26"/>
      <c r="Y47" s="26"/>
      <c r="Z47" s="26"/>
      <c r="AA47" s="24"/>
      <c r="AB47" s="26"/>
      <c r="AC47" s="26"/>
      <c r="AD47" s="24"/>
      <c r="AO47" s="35"/>
    </row>
    <row r="48" spans="2:41" ht="12.7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34"/>
      <c r="U48" s="34"/>
      <c r="V48" s="34"/>
      <c r="X48" s="26"/>
      <c r="Y48" s="26"/>
      <c r="Z48" s="26"/>
      <c r="AA48" s="24"/>
      <c r="AB48" s="26"/>
      <c r="AC48" s="26"/>
      <c r="AD48" s="24"/>
      <c r="AO48" s="35"/>
    </row>
    <row r="49" spans="2:41" ht="12.7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34"/>
      <c r="U49" s="34"/>
      <c r="V49" s="34"/>
      <c r="X49" s="26"/>
      <c r="Y49" s="26"/>
      <c r="Z49" s="26"/>
      <c r="AA49" s="24"/>
      <c r="AB49" s="26"/>
      <c r="AC49" s="26"/>
      <c r="AD49" s="24"/>
      <c r="AO49" s="35"/>
    </row>
    <row r="50" spans="2:41" ht="12.7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34"/>
      <c r="U50" s="34"/>
      <c r="V50" s="34"/>
      <c r="X50" s="26"/>
      <c r="Y50" s="26"/>
      <c r="Z50" s="26"/>
      <c r="AA50" s="24"/>
      <c r="AB50" s="26"/>
      <c r="AC50" s="26"/>
      <c r="AD50" s="24"/>
      <c r="AO50" s="35"/>
    </row>
    <row r="51" spans="2:41" ht="12.7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34"/>
      <c r="U51" s="34"/>
      <c r="V51" s="34"/>
      <c r="X51" s="26"/>
      <c r="Y51" s="26"/>
      <c r="Z51" s="26"/>
      <c r="AA51" s="24"/>
      <c r="AB51" s="26"/>
      <c r="AC51" s="26"/>
      <c r="AD51" s="24"/>
      <c r="AO51" s="35"/>
    </row>
    <row r="52" spans="2:41" ht="12.7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34"/>
      <c r="U52" s="34"/>
      <c r="V52" s="34"/>
      <c r="X52" s="26"/>
      <c r="Y52" s="26"/>
      <c r="Z52" s="26"/>
      <c r="AA52" s="24"/>
      <c r="AB52" s="26"/>
      <c r="AC52" s="26"/>
      <c r="AD52" s="24"/>
      <c r="AO52" s="35"/>
    </row>
    <row r="53" spans="2:41" ht="12.7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34"/>
      <c r="U53" s="34"/>
      <c r="V53" s="34"/>
      <c r="X53" s="26"/>
      <c r="Y53" s="26"/>
      <c r="Z53" s="26"/>
      <c r="AA53" s="24"/>
      <c r="AB53" s="26"/>
      <c r="AC53" s="26"/>
      <c r="AD53" s="24"/>
      <c r="AO53" s="35"/>
    </row>
    <row r="54" spans="2:41" ht="12.7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34"/>
      <c r="U54" s="34"/>
      <c r="V54" s="34"/>
      <c r="X54" s="26"/>
      <c r="Y54" s="26"/>
      <c r="Z54" s="26"/>
      <c r="AA54" s="24"/>
      <c r="AB54" s="26"/>
      <c r="AC54" s="26"/>
      <c r="AD54" s="24"/>
      <c r="AO54" s="35"/>
    </row>
    <row r="55" spans="2:41" ht="12.7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34"/>
      <c r="U55" s="34"/>
      <c r="V55" s="34"/>
      <c r="X55" s="26"/>
      <c r="Y55" s="26"/>
      <c r="Z55" s="26"/>
      <c r="AA55" s="24"/>
      <c r="AB55" s="26"/>
      <c r="AC55" s="26"/>
      <c r="AD55" s="24"/>
      <c r="AO55" s="35"/>
    </row>
    <row r="56" spans="2:41" ht="12.7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34"/>
      <c r="U56" s="34"/>
      <c r="V56" s="34"/>
      <c r="X56" s="26"/>
      <c r="Y56" s="26"/>
      <c r="Z56" s="26"/>
      <c r="AA56" s="24"/>
      <c r="AB56" s="26"/>
      <c r="AC56" s="26"/>
      <c r="AD56" s="24"/>
      <c r="AO56" s="35"/>
    </row>
    <row r="57" spans="19:22" ht="12.75" customHeight="1">
      <c r="S57" s="35"/>
      <c r="T57" s="35"/>
      <c r="U57" s="35"/>
      <c r="V57" s="35"/>
    </row>
    <row r="59" ht="24.75">
      <c r="G59" s="22" t="s">
        <v>34</v>
      </c>
    </row>
    <row r="62" ht="12.75" customHeight="1" thickBot="1"/>
    <row r="63" spans="4:18" ht="12.75" customHeight="1" thickBot="1">
      <c r="D63" s="8"/>
      <c r="E63" s="9"/>
      <c r="F63" s="9"/>
      <c r="G63" s="10" t="s">
        <v>3</v>
      </c>
      <c r="H63" s="9"/>
      <c r="I63" s="9"/>
      <c r="J63" s="11"/>
      <c r="L63" s="8"/>
      <c r="M63" s="9"/>
      <c r="N63" s="9"/>
      <c r="O63" s="10" t="s">
        <v>4</v>
      </c>
      <c r="P63" s="9"/>
      <c r="Q63" s="9"/>
      <c r="R63" s="11"/>
    </row>
    <row r="64" spans="2:18" ht="37.5" thickBot="1">
      <c r="B64" s="38" t="s">
        <v>8</v>
      </c>
      <c r="C64" s="40" t="s">
        <v>9</v>
      </c>
      <c r="D64" s="13" t="s">
        <v>35</v>
      </c>
      <c r="E64" s="14" t="s">
        <v>36</v>
      </c>
      <c r="F64" s="14"/>
      <c r="G64" s="14" t="s">
        <v>37</v>
      </c>
      <c r="H64" s="14" t="s">
        <v>38</v>
      </c>
      <c r="I64" s="39" t="s">
        <v>39</v>
      </c>
      <c r="J64" s="15" t="s">
        <v>40</v>
      </c>
      <c r="K64" s="40" t="s">
        <v>9</v>
      </c>
      <c r="L64" s="13" t="s">
        <v>35</v>
      </c>
      <c r="M64" s="14" t="s">
        <v>36</v>
      </c>
      <c r="N64" s="14"/>
      <c r="O64" s="14" t="s">
        <v>37</v>
      </c>
      <c r="P64" s="14" t="s">
        <v>38</v>
      </c>
      <c r="Q64" s="39" t="s">
        <v>39</v>
      </c>
      <c r="R64" s="15" t="s">
        <v>40</v>
      </c>
    </row>
    <row r="65" spans="2:18" ht="12.75" customHeight="1">
      <c r="B65" s="158" t="str">
        <f aca="true" t="shared" si="22" ref="B65:B88">$B13</f>
        <v>18/01/2024 </v>
      </c>
      <c r="C65" s="19">
        <f aca="true" t="shared" si="23" ref="C65:C88">$C13</f>
        <v>1333.9</v>
      </c>
      <c r="D65" s="24">
        <f aca="true" t="shared" si="24" ref="D65:D88">$D13*$C65</f>
        <v>2934.5800000000004</v>
      </c>
      <c r="E65" s="24">
        <f aca="true" t="shared" si="25" ref="E65:E88">$E13*$C65</f>
        <v>17874.260000000002</v>
      </c>
      <c r="F65" s="24"/>
      <c r="G65" s="24">
        <f aca="true" t="shared" si="26" ref="G65:G88">$G13*$C65</f>
        <v>18141.04</v>
      </c>
      <c r="H65" s="24">
        <f aca="true" t="shared" si="27" ref="H65:H88">$H13*$C65</f>
        <v>184078.2</v>
      </c>
      <c r="I65" s="24">
        <f aca="true" t="shared" si="28" ref="I65:I88">$I13*$C65</f>
        <v>370824.2</v>
      </c>
      <c r="J65" s="25">
        <f aca="true" t="shared" si="29" ref="J65:J88">$J13*$C65</f>
        <v>174740.90000000002</v>
      </c>
      <c r="K65" s="24">
        <f aca="true" t="shared" si="30" ref="K65:K88">$K13</f>
        <v>1333.9</v>
      </c>
      <c r="L65" s="24">
        <f aca="true" t="shared" si="31" ref="L65:L88">$L13*$K65</f>
        <v>666.95</v>
      </c>
      <c r="M65" s="24">
        <f aca="true" t="shared" si="32" ref="M65:M88">$M13*$K65</f>
        <v>933.73</v>
      </c>
      <c r="N65" s="24"/>
      <c r="O65" s="24">
        <f aca="true" t="shared" si="33" ref="O65:O88">$O13*$K65</f>
        <v>8270.18</v>
      </c>
      <c r="P65" s="24">
        <f aca="true" t="shared" si="34" ref="P65:P88">$P13*$K65</f>
        <v>2667.8</v>
      </c>
      <c r="Q65" s="24">
        <f aca="true" t="shared" si="35" ref="Q65:Q88">$Q13*$K65</f>
        <v>10004.25</v>
      </c>
      <c r="R65" s="25">
        <f aca="true" t="shared" si="36" ref="R65:R88">$R13*$K65</f>
        <v>8003.400000000001</v>
      </c>
    </row>
    <row r="66" spans="2:18" ht="12.75" customHeight="1">
      <c r="B66" s="158" t="str">
        <f t="shared" si="22"/>
        <v>11/04/2024 </v>
      </c>
      <c r="C66" s="19">
        <f t="shared" si="23"/>
        <v>470.3</v>
      </c>
      <c r="D66" s="24">
        <f t="shared" si="24"/>
        <v>846.5400000000001</v>
      </c>
      <c r="E66" s="24">
        <f t="shared" si="25"/>
        <v>6725.290000000001</v>
      </c>
      <c r="F66" s="24"/>
      <c r="G66" s="24">
        <f t="shared" si="26"/>
        <v>8606.49</v>
      </c>
      <c r="H66" s="24">
        <f t="shared" si="27"/>
        <v>30569.5</v>
      </c>
      <c r="I66" s="24">
        <f t="shared" si="28"/>
        <v>72896.5</v>
      </c>
      <c r="J66" s="25">
        <f t="shared" si="29"/>
        <v>29158.600000000002</v>
      </c>
      <c r="K66" s="24">
        <f t="shared" si="30"/>
        <v>470.3</v>
      </c>
      <c r="L66" s="24">
        <f t="shared" si="31"/>
        <v>235.15</v>
      </c>
      <c r="M66" s="24">
        <f t="shared" si="32"/>
        <v>119.9265</v>
      </c>
      <c r="N66" s="24"/>
      <c r="O66" s="24">
        <f t="shared" si="33"/>
        <v>2774.7700000000004</v>
      </c>
      <c r="P66" s="24">
        <f t="shared" si="34"/>
        <v>1881.2</v>
      </c>
      <c r="Q66" s="24">
        <f t="shared" si="35"/>
        <v>3527.25</v>
      </c>
      <c r="R66" s="25">
        <f t="shared" si="36"/>
        <v>940.6</v>
      </c>
    </row>
    <row r="67" spans="2:18" ht="12.75" customHeight="1">
      <c r="B67" s="158">
        <f t="shared" si="22"/>
        <v>0</v>
      </c>
      <c r="C67" s="19">
        <f t="shared" si="23"/>
        <v>0</v>
      </c>
      <c r="D67" s="24">
        <f t="shared" si="24"/>
        <v>0</v>
      </c>
      <c r="E67" s="24">
        <f t="shared" si="25"/>
        <v>0</v>
      </c>
      <c r="F67" s="24"/>
      <c r="G67" s="24">
        <f t="shared" si="26"/>
        <v>0</v>
      </c>
      <c r="H67" s="24">
        <f t="shared" si="27"/>
        <v>0</v>
      </c>
      <c r="I67" s="24">
        <f t="shared" si="28"/>
        <v>0</v>
      </c>
      <c r="J67" s="25">
        <f t="shared" si="29"/>
        <v>0</v>
      </c>
      <c r="K67" s="24">
        <f t="shared" si="30"/>
        <v>0</v>
      </c>
      <c r="L67" s="24">
        <f t="shared" si="31"/>
        <v>0</v>
      </c>
      <c r="M67" s="24">
        <f t="shared" si="32"/>
        <v>0</v>
      </c>
      <c r="N67" s="24"/>
      <c r="O67" s="24">
        <f t="shared" si="33"/>
        <v>0</v>
      </c>
      <c r="P67" s="24">
        <f t="shared" si="34"/>
        <v>0</v>
      </c>
      <c r="Q67" s="24">
        <f t="shared" si="35"/>
        <v>0</v>
      </c>
      <c r="R67" s="25">
        <f t="shared" si="36"/>
        <v>0</v>
      </c>
    </row>
    <row r="68" spans="2:18" ht="12.75" customHeight="1">
      <c r="B68" s="158">
        <f t="shared" si="22"/>
        <v>0</v>
      </c>
      <c r="C68" s="19">
        <f t="shared" si="23"/>
        <v>0</v>
      </c>
      <c r="D68" s="24">
        <f t="shared" si="24"/>
        <v>0</v>
      </c>
      <c r="E68" s="24">
        <f t="shared" si="25"/>
        <v>0</v>
      </c>
      <c r="F68" s="24"/>
      <c r="G68" s="24">
        <f t="shared" si="26"/>
        <v>0</v>
      </c>
      <c r="H68" s="24">
        <f t="shared" si="27"/>
        <v>0</v>
      </c>
      <c r="I68" s="24">
        <f t="shared" si="28"/>
        <v>0</v>
      </c>
      <c r="J68" s="25">
        <f t="shared" si="29"/>
        <v>0</v>
      </c>
      <c r="K68" s="24">
        <f t="shared" si="30"/>
        <v>0</v>
      </c>
      <c r="L68" s="24">
        <f t="shared" si="31"/>
        <v>0</v>
      </c>
      <c r="M68" s="24">
        <f t="shared" si="32"/>
        <v>0</v>
      </c>
      <c r="N68" s="24"/>
      <c r="O68" s="24">
        <f t="shared" si="33"/>
        <v>0</v>
      </c>
      <c r="P68" s="24">
        <f t="shared" si="34"/>
        <v>0</v>
      </c>
      <c r="Q68" s="24">
        <f t="shared" si="35"/>
        <v>0</v>
      </c>
      <c r="R68" s="25">
        <f t="shared" si="36"/>
        <v>0</v>
      </c>
    </row>
    <row r="69" spans="2:18" ht="12.75" customHeight="1">
      <c r="B69" s="158">
        <f t="shared" si="22"/>
        <v>0</v>
      </c>
      <c r="C69" s="19">
        <f t="shared" si="23"/>
        <v>0</v>
      </c>
      <c r="D69" s="24">
        <f t="shared" si="24"/>
        <v>0</v>
      </c>
      <c r="E69" s="24">
        <f t="shared" si="25"/>
        <v>0</v>
      </c>
      <c r="F69" s="24"/>
      <c r="G69" s="24">
        <f t="shared" si="26"/>
        <v>0</v>
      </c>
      <c r="H69" s="24">
        <f t="shared" si="27"/>
        <v>0</v>
      </c>
      <c r="I69" s="24">
        <f t="shared" si="28"/>
        <v>0</v>
      </c>
      <c r="J69" s="25">
        <f t="shared" si="29"/>
        <v>0</v>
      </c>
      <c r="K69" s="24">
        <f t="shared" si="30"/>
        <v>0</v>
      </c>
      <c r="L69" s="24">
        <f t="shared" si="31"/>
        <v>0</v>
      </c>
      <c r="M69" s="24">
        <f t="shared" si="32"/>
        <v>0</v>
      </c>
      <c r="N69" s="24"/>
      <c r="O69" s="24">
        <f t="shared" si="33"/>
        <v>0</v>
      </c>
      <c r="P69" s="24">
        <f t="shared" si="34"/>
        <v>0</v>
      </c>
      <c r="Q69" s="24">
        <f t="shared" si="35"/>
        <v>0</v>
      </c>
      <c r="R69" s="25">
        <f t="shared" si="36"/>
        <v>0</v>
      </c>
    </row>
    <row r="70" spans="2:18" ht="12.75" customHeight="1">
      <c r="B70" s="158">
        <f t="shared" si="22"/>
        <v>0</v>
      </c>
      <c r="C70" s="19">
        <f t="shared" si="23"/>
        <v>0</v>
      </c>
      <c r="D70" s="24">
        <f t="shared" si="24"/>
        <v>0</v>
      </c>
      <c r="E70" s="24">
        <f t="shared" si="25"/>
        <v>0</v>
      </c>
      <c r="F70" s="24"/>
      <c r="G70" s="24">
        <f t="shared" si="26"/>
        <v>0</v>
      </c>
      <c r="H70" s="24">
        <f t="shared" si="27"/>
        <v>0</v>
      </c>
      <c r="I70" s="24">
        <f t="shared" si="28"/>
        <v>0</v>
      </c>
      <c r="J70" s="25">
        <f t="shared" si="29"/>
        <v>0</v>
      </c>
      <c r="K70" s="24">
        <f t="shared" si="30"/>
        <v>0</v>
      </c>
      <c r="L70" s="24">
        <f t="shared" si="31"/>
        <v>0</v>
      </c>
      <c r="M70" s="24">
        <f t="shared" si="32"/>
        <v>0</v>
      </c>
      <c r="N70" s="24"/>
      <c r="O70" s="24">
        <f t="shared" si="33"/>
        <v>0</v>
      </c>
      <c r="P70" s="24">
        <f t="shared" si="34"/>
        <v>0</v>
      </c>
      <c r="Q70" s="24">
        <f t="shared" si="35"/>
        <v>0</v>
      </c>
      <c r="R70" s="25">
        <f t="shared" si="36"/>
        <v>0</v>
      </c>
    </row>
    <row r="71" spans="2:18" ht="12.75" customHeight="1">
      <c r="B71" s="158">
        <f t="shared" si="22"/>
        <v>0</v>
      </c>
      <c r="C71" s="19">
        <f t="shared" si="23"/>
        <v>0</v>
      </c>
      <c r="D71" s="24">
        <f t="shared" si="24"/>
        <v>0</v>
      </c>
      <c r="E71" s="24">
        <f t="shared" si="25"/>
        <v>0</v>
      </c>
      <c r="F71" s="24"/>
      <c r="G71" s="24">
        <f t="shared" si="26"/>
        <v>0</v>
      </c>
      <c r="H71" s="24">
        <f t="shared" si="27"/>
        <v>0</v>
      </c>
      <c r="I71" s="24">
        <f t="shared" si="28"/>
        <v>0</v>
      </c>
      <c r="J71" s="25">
        <f t="shared" si="29"/>
        <v>0</v>
      </c>
      <c r="K71" s="24">
        <f t="shared" si="30"/>
        <v>0</v>
      </c>
      <c r="L71" s="24">
        <f t="shared" si="31"/>
        <v>0</v>
      </c>
      <c r="M71" s="24">
        <f t="shared" si="32"/>
        <v>0</v>
      </c>
      <c r="N71" s="24"/>
      <c r="O71" s="24">
        <f t="shared" si="33"/>
        <v>0</v>
      </c>
      <c r="P71" s="24">
        <f t="shared" si="34"/>
        <v>0</v>
      </c>
      <c r="Q71" s="24">
        <f t="shared" si="35"/>
        <v>0</v>
      </c>
      <c r="R71" s="25">
        <f t="shared" si="36"/>
        <v>0</v>
      </c>
    </row>
    <row r="72" spans="2:18" ht="12.75" customHeight="1">
      <c r="B72" s="158">
        <f t="shared" si="22"/>
        <v>0</v>
      </c>
      <c r="C72" s="19">
        <f t="shared" si="23"/>
        <v>0</v>
      </c>
      <c r="D72" s="24">
        <f t="shared" si="24"/>
        <v>0</v>
      </c>
      <c r="E72" s="24">
        <f t="shared" si="25"/>
        <v>0</v>
      </c>
      <c r="F72" s="24"/>
      <c r="G72" s="24">
        <f t="shared" si="26"/>
        <v>0</v>
      </c>
      <c r="H72" s="24">
        <f t="shared" si="27"/>
        <v>0</v>
      </c>
      <c r="I72" s="24">
        <f t="shared" si="28"/>
        <v>0</v>
      </c>
      <c r="J72" s="25">
        <f t="shared" si="29"/>
        <v>0</v>
      </c>
      <c r="K72" s="24">
        <f t="shared" si="30"/>
        <v>0</v>
      </c>
      <c r="L72" s="24">
        <f t="shared" si="31"/>
        <v>0</v>
      </c>
      <c r="M72" s="24">
        <f t="shared" si="32"/>
        <v>0</v>
      </c>
      <c r="N72" s="24"/>
      <c r="O72" s="24">
        <f t="shared" si="33"/>
        <v>0</v>
      </c>
      <c r="P72" s="24">
        <f t="shared" si="34"/>
        <v>0</v>
      </c>
      <c r="Q72" s="24">
        <f t="shared" si="35"/>
        <v>0</v>
      </c>
      <c r="R72" s="25">
        <f t="shared" si="36"/>
        <v>0</v>
      </c>
    </row>
    <row r="73" spans="2:18" ht="12.75" customHeight="1">
      <c r="B73" s="158">
        <f t="shared" si="22"/>
        <v>0</v>
      </c>
      <c r="C73" s="19">
        <f t="shared" si="23"/>
        <v>0</v>
      </c>
      <c r="D73" s="24">
        <f t="shared" si="24"/>
        <v>0</v>
      </c>
      <c r="E73" s="24">
        <f t="shared" si="25"/>
        <v>0</v>
      </c>
      <c r="F73" s="24"/>
      <c r="G73" s="24">
        <f t="shared" si="26"/>
        <v>0</v>
      </c>
      <c r="H73" s="24">
        <f t="shared" si="27"/>
        <v>0</v>
      </c>
      <c r="I73" s="24">
        <f t="shared" si="28"/>
        <v>0</v>
      </c>
      <c r="J73" s="25">
        <f t="shared" si="29"/>
        <v>0</v>
      </c>
      <c r="K73" s="24">
        <f t="shared" si="30"/>
        <v>0</v>
      </c>
      <c r="L73" s="24">
        <f t="shared" si="31"/>
        <v>0</v>
      </c>
      <c r="M73" s="24">
        <f t="shared" si="32"/>
        <v>0</v>
      </c>
      <c r="N73" s="24"/>
      <c r="O73" s="24">
        <f t="shared" si="33"/>
        <v>0</v>
      </c>
      <c r="P73" s="24">
        <f t="shared" si="34"/>
        <v>0</v>
      </c>
      <c r="Q73" s="24">
        <f t="shared" si="35"/>
        <v>0</v>
      </c>
      <c r="R73" s="25">
        <f t="shared" si="36"/>
        <v>0</v>
      </c>
    </row>
    <row r="74" spans="2:18" ht="12.75" customHeight="1">
      <c r="B74" s="158">
        <f t="shared" si="22"/>
        <v>0</v>
      </c>
      <c r="C74" s="19">
        <f t="shared" si="23"/>
        <v>0</v>
      </c>
      <c r="D74" s="24">
        <f t="shared" si="24"/>
        <v>0</v>
      </c>
      <c r="E74" s="24">
        <f t="shared" si="25"/>
        <v>0</v>
      </c>
      <c r="F74" s="24"/>
      <c r="G74" s="24">
        <f t="shared" si="26"/>
        <v>0</v>
      </c>
      <c r="H74" s="24">
        <f t="shared" si="27"/>
        <v>0</v>
      </c>
      <c r="I74" s="24">
        <f t="shared" si="28"/>
        <v>0</v>
      </c>
      <c r="J74" s="25">
        <f t="shared" si="29"/>
        <v>0</v>
      </c>
      <c r="K74" s="24">
        <f t="shared" si="30"/>
        <v>0</v>
      </c>
      <c r="L74" s="24">
        <f t="shared" si="31"/>
        <v>0</v>
      </c>
      <c r="M74" s="24">
        <f t="shared" si="32"/>
        <v>0</v>
      </c>
      <c r="N74" s="24"/>
      <c r="O74" s="24">
        <f t="shared" si="33"/>
        <v>0</v>
      </c>
      <c r="P74" s="24">
        <f t="shared" si="34"/>
        <v>0</v>
      </c>
      <c r="Q74" s="24">
        <f t="shared" si="35"/>
        <v>0</v>
      </c>
      <c r="R74" s="25">
        <f t="shared" si="36"/>
        <v>0</v>
      </c>
    </row>
    <row r="75" spans="2:18" ht="12.75" customHeight="1">
      <c r="B75" s="158">
        <f t="shared" si="22"/>
        <v>0</v>
      </c>
      <c r="C75" s="19">
        <f t="shared" si="23"/>
        <v>0</v>
      </c>
      <c r="D75" s="24">
        <f t="shared" si="24"/>
        <v>0</v>
      </c>
      <c r="E75" s="24">
        <f t="shared" si="25"/>
        <v>0</v>
      </c>
      <c r="F75" s="24"/>
      <c r="G75" s="24">
        <f t="shared" si="26"/>
        <v>0</v>
      </c>
      <c r="H75" s="24">
        <f t="shared" si="27"/>
        <v>0</v>
      </c>
      <c r="I75" s="24">
        <f t="shared" si="28"/>
        <v>0</v>
      </c>
      <c r="J75" s="25">
        <f t="shared" si="29"/>
        <v>0</v>
      </c>
      <c r="K75" s="24">
        <f t="shared" si="30"/>
        <v>0</v>
      </c>
      <c r="L75" s="24">
        <f t="shared" si="31"/>
        <v>0</v>
      </c>
      <c r="M75" s="24">
        <f t="shared" si="32"/>
        <v>0</v>
      </c>
      <c r="N75" s="24"/>
      <c r="O75" s="24">
        <f t="shared" si="33"/>
        <v>0</v>
      </c>
      <c r="P75" s="24">
        <f t="shared" si="34"/>
        <v>0</v>
      </c>
      <c r="Q75" s="24">
        <f t="shared" si="35"/>
        <v>0</v>
      </c>
      <c r="R75" s="25">
        <f t="shared" si="36"/>
        <v>0</v>
      </c>
    </row>
    <row r="76" spans="2:18" ht="12.75" customHeight="1">
      <c r="B76" s="158">
        <f t="shared" si="22"/>
        <v>0</v>
      </c>
      <c r="C76" s="19">
        <f t="shared" si="23"/>
        <v>0</v>
      </c>
      <c r="D76" s="24">
        <f t="shared" si="24"/>
        <v>0</v>
      </c>
      <c r="E76" s="24">
        <f t="shared" si="25"/>
        <v>0</v>
      </c>
      <c r="F76" s="24"/>
      <c r="G76" s="24">
        <f t="shared" si="26"/>
        <v>0</v>
      </c>
      <c r="H76" s="24">
        <f t="shared" si="27"/>
        <v>0</v>
      </c>
      <c r="I76" s="24">
        <f t="shared" si="28"/>
        <v>0</v>
      </c>
      <c r="J76" s="25">
        <f t="shared" si="29"/>
        <v>0</v>
      </c>
      <c r="K76" s="24">
        <f t="shared" si="30"/>
        <v>0</v>
      </c>
      <c r="L76" s="24">
        <f t="shared" si="31"/>
        <v>0</v>
      </c>
      <c r="M76" s="24">
        <f t="shared" si="32"/>
        <v>0</v>
      </c>
      <c r="N76" s="24"/>
      <c r="O76" s="24">
        <f t="shared" si="33"/>
        <v>0</v>
      </c>
      <c r="P76" s="24">
        <f t="shared" si="34"/>
        <v>0</v>
      </c>
      <c r="Q76" s="24">
        <f t="shared" si="35"/>
        <v>0</v>
      </c>
      <c r="R76" s="25">
        <f t="shared" si="36"/>
        <v>0</v>
      </c>
    </row>
    <row r="77" spans="2:18" ht="12.75" customHeight="1">
      <c r="B77" s="158">
        <f t="shared" si="22"/>
        <v>0</v>
      </c>
      <c r="C77" s="19">
        <f t="shared" si="23"/>
        <v>0</v>
      </c>
      <c r="D77" s="24">
        <f t="shared" si="24"/>
        <v>0</v>
      </c>
      <c r="E77" s="24">
        <f t="shared" si="25"/>
        <v>0</v>
      </c>
      <c r="F77" s="24"/>
      <c r="G77" s="24">
        <f t="shared" si="26"/>
        <v>0</v>
      </c>
      <c r="H77" s="24">
        <f t="shared" si="27"/>
        <v>0</v>
      </c>
      <c r="I77" s="24">
        <f t="shared" si="28"/>
        <v>0</v>
      </c>
      <c r="J77" s="25">
        <f t="shared" si="29"/>
        <v>0</v>
      </c>
      <c r="K77" s="24">
        <f t="shared" si="30"/>
        <v>0</v>
      </c>
      <c r="L77" s="24">
        <f t="shared" si="31"/>
        <v>0</v>
      </c>
      <c r="M77" s="24">
        <f t="shared" si="32"/>
        <v>0</v>
      </c>
      <c r="N77" s="24"/>
      <c r="O77" s="24">
        <f t="shared" si="33"/>
        <v>0</v>
      </c>
      <c r="P77" s="24">
        <f t="shared" si="34"/>
        <v>0</v>
      </c>
      <c r="Q77" s="24">
        <f t="shared" si="35"/>
        <v>0</v>
      </c>
      <c r="R77" s="25">
        <f t="shared" si="36"/>
        <v>0</v>
      </c>
    </row>
    <row r="78" spans="2:18" ht="12.75" customHeight="1">
      <c r="B78" s="158">
        <f t="shared" si="22"/>
        <v>0</v>
      </c>
      <c r="C78" s="19">
        <f t="shared" si="23"/>
        <v>0</v>
      </c>
      <c r="D78" s="24">
        <f t="shared" si="24"/>
        <v>0</v>
      </c>
      <c r="E78" s="24">
        <f t="shared" si="25"/>
        <v>0</v>
      </c>
      <c r="F78" s="24"/>
      <c r="G78" s="24">
        <f t="shared" si="26"/>
        <v>0</v>
      </c>
      <c r="H78" s="24">
        <f t="shared" si="27"/>
        <v>0</v>
      </c>
      <c r="I78" s="24">
        <f t="shared" si="28"/>
        <v>0</v>
      </c>
      <c r="J78" s="25">
        <f t="shared" si="29"/>
        <v>0</v>
      </c>
      <c r="K78" s="24">
        <f t="shared" si="30"/>
        <v>0</v>
      </c>
      <c r="L78" s="24">
        <f t="shared" si="31"/>
        <v>0</v>
      </c>
      <c r="M78" s="24">
        <f t="shared" si="32"/>
        <v>0</v>
      </c>
      <c r="N78" s="24"/>
      <c r="O78" s="24">
        <f t="shared" si="33"/>
        <v>0</v>
      </c>
      <c r="P78" s="24">
        <f t="shared" si="34"/>
        <v>0</v>
      </c>
      <c r="Q78" s="24">
        <f t="shared" si="35"/>
        <v>0</v>
      </c>
      <c r="R78" s="25">
        <f t="shared" si="36"/>
        <v>0</v>
      </c>
    </row>
    <row r="79" spans="2:18" ht="12.75" customHeight="1">
      <c r="B79" s="158">
        <f t="shared" si="22"/>
        <v>0</v>
      </c>
      <c r="C79" s="19">
        <f t="shared" si="23"/>
        <v>0</v>
      </c>
      <c r="D79" s="24">
        <f t="shared" si="24"/>
        <v>0</v>
      </c>
      <c r="E79" s="24">
        <f t="shared" si="25"/>
        <v>0</v>
      </c>
      <c r="F79" s="24"/>
      <c r="G79" s="24">
        <f t="shared" si="26"/>
        <v>0</v>
      </c>
      <c r="H79" s="24">
        <f t="shared" si="27"/>
        <v>0</v>
      </c>
      <c r="I79" s="24">
        <f t="shared" si="28"/>
        <v>0</v>
      </c>
      <c r="J79" s="25">
        <f t="shared" si="29"/>
        <v>0</v>
      </c>
      <c r="K79" s="24">
        <f t="shared" si="30"/>
        <v>0</v>
      </c>
      <c r="L79" s="24">
        <f t="shared" si="31"/>
        <v>0</v>
      </c>
      <c r="M79" s="24">
        <f t="shared" si="32"/>
        <v>0</v>
      </c>
      <c r="N79" s="24"/>
      <c r="O79" s="24">
        <f t="shared" si="33"/>
        <v>0</v>
      </c>
      <c r="P79" s="24">
        <f t="shared" si="34"/>
        <v>0</v>
      </c>
      <c r="Q79" s="24">
        <f t="shared" si="35"/>
        <v>0</v>
      </c>
      <c r="R79" s="25">
        <f t="shared" si="36"/>
        <v>0</v>
      </c>
    </row>
    <row r="80" spans="2:18" ht="12.75" customHeight="1">
      <c r="B80" s="158">
        <f t="shared" si="22"/>
        <v>0</v>
      </c>
      <c r="C80" s="19">
        <f t="shared" si="23"/>
        <v>0</v>
      </c>
      <c r="D80" s="24">
        <f t="shared" si="24"/>
        <v>0</v>
      </c>
      <c r="E80" s="24">
        <f t="shared" si="25"/>
        <v>0</v>
      </c>
      <c r="F80" s="24"/>
      <c r="G80" s="24">
        <f t="shared" si="26"/>
        <v>0</v>
      </c>
      <c r="H80" s="24">
        <f t="shared" si="27"/>
        <v>0</v>
      </c>
      <c r="I80" s="24">
        <f t="shared" si="28"/>
        <v>0</v>
      </c>
      <c r="J80" s="25">
        <f t="shared" si="29"/>
        <v>0</v>
      </c>
      <c r="K80" s="24">
        <f t="shared" si="30"/>
        <v>0</v>
      </c>
      <c r="L80" s="24">
        <f t="shared" si="31"/>
        <v>0</v>
      </c>
      <c r="M80" s="24">
        <f t="shared" si="32"/>
        <v>0</v>
      </c>
      <c r="N80" s="24"/>
      <c r="O80" s="24">
        <f t="shared" si="33"/>
        <v>0</v>
      </c>
      <c r="P80" s="24">
        <f t="shared" si="34"/>
        <v>0</v>
      </c>
      <c r="Q80" s="24">
        <f t="shared" si="35"/>
        <v>0</v>
      </c>
      <c r="R80" s="25">
        <f t="shared" si="36"/>
        <v>0</v>
      </c>
    </row>
    <row r="81" spans="2:18" ht="12.75" customHeight="1">
      <c r="B81" s="158">
        <f t="shared" si="22"/>
        <v>0</v>
      </c>
      <c r="C81" s="19">
        <f t="shared" si="23"/>
        <v>0</v>
      </c>
      <c r="D81" s="24">
        <f t="shared" si="24"/>
        <v>0</v>
      </c>
      <c r="E81" s="24">
        <f t="shared" si="25"/>
        <v>0</v>
      </c>
      <c r="F81" s="24"/>
      <c r="G81" s="24">
        <f t="shared" si="26"/>
        <v>0</v>
      </c>
      <c r="H81" s="24">
        <f t="shared" si="27"/>
        <v>0</v>
      </c>
      <c r="I81" s="24">
        <f t="shared" si="28"/>
        <v>0</v>
      </c>
      <c r="J81" s="25">
        <f t="shared" si="29"/>
        <v>0</v>
      </c>
      <c r="K81" s="24">
        <f t="shared" si="30"/>
        <v>0</v>
      </c>
      <c r="L81" s="24">
        <f t="shared" si="31"/>
        <v>0</v>
      </c>
      <c r="M81" s="24">
        <f t="shared" si="32"/>
        <v>0</v>
      </c>
      <c r="N81" s="24"/>
      <c r="O81" s="24">
        <f t="shared" si="33"/>
        <v>0</v>
      </c>
      <c r="P81" s="24">
        <f t="shared" si="34"/>
        <v>0</v>
      </c>
      <c r="Q81" s="24">
        <f t="shared" si="35"/>
        <v>0</v>
      </c>
      <c r="R81" s="25">
        <f t="shared" si="36"/>
        <v>0</v>
      </c>
    </row>
    <row r="82" spans="2:18" ht="12.75" customHeight="1">
      <c r="B82" s="158">
        <f t="shared" si="22"/>
        <v>0</v>
      </c>
      <c r="C82" s="19">
        <f t="shared" si="23"/>
        <v>0</v>
      </c>
      <c r="D82" s="24">
        <f t="shared" si="24"/>
        <v>0</v>
      </c>
      <c r="E82" s="24">
        <f t="shared" si="25"/>
        <v>0</v>
      </c>
      <c r="F82" s="24"/>
      <c r="G82" s="24">
        <f t="shared" si="26"/>
        <v>0</v>
      </c>
      <c r="H82" s="24">
        <f t="shared" si="27"/>
        <v>0</v>
      </c>
      <c r="I82" s="24">
        <f t="shared" si="28"/>
        <v>0</v>
      </c>
      <c r="J82" s="25">
        <f t="shared" si="29"/>
        <v>0</v>
      </c>
      <c r="K82" s="24">
        <f t="shared" si="30"/>
        <v>0</v>
      </c>
      <c r="L82" s="24">
        <f t="shared" si="31"/>
        <v>0</v>
      </c>
      <c r="M82" s="24">
        <f t="shared" si="32"/>
        <v>0</v>
      </c>
      <c r="N82" s="24"/>
      <c r="O82" s="24">
        <f t="shared" si="33"/>
        <v>0</v>
      </c>
      <c r="P82" s="24">
        <f t="shared" si="34"/>
        <v>0</v>
      </c>
      <c r="Q82" s="24">
        <f t="shared" si="35"/>
        <v>0</v>
      </c>
      <c r="R82" s="25">
        <f t="shared" si="36"/>
        <v>0</v>
      </c>
    </row>
    <row r="83" spans="2:18" ht="12.75" customHeight="1">
      <c r="B83" s="158">
        <f t="shared" si="22"/>
        <v>0</v>
      </c>
      <c r="C83" s="19">
        <f t="shared" si="23"/>
        <v>0</v>
      </c>
      <c r="D83" s="24">
        <f t="shared" si="24"/>
        <v>0</v>
      </c>
      <c r="E83" s="24">
        <f t="shared" si="25"/>
        <v>0</v>
      </c>
      <c r="F83" s="24"/>
      <c r="G83" s="24">
        <f t="shared" si="26"/>
        <v>0</v>
      </c>
      <c r="H83" s="24">
        <f t="shared" si="27"/>
        <v>0</v>
      </c>
      <c r="I83" s="24">
        <f t="shared" si="28"/>
        <v>0</v>
      </c>
      <c r="J83" s="25">
        <f t="shared" si="29"/>
        <v>0</v>
      </c>
      <c r="K83" s="24">
        <f t="shared" si="30"/>
        <v>0</v>
      </c>
      <c r="L83" s="24">
        <f t="shared" si="31"/>
        <v>0</v>
      </c>
      <c r="M83" s="24">
        <f t="shared" si="32"/>
        <v>0</v>
      </c>
      <c r="N83" s="24"/>
      <c r="O83" s="24">
        <f t="shared" si="33"/>
        <v>0</v>
      </c>
      <c r="P83" s="24">
        <f t="shared" si="34"/>
        <v>0</v>
      </c>
      <c r="Q83" s="24">
        <f t="shared" si="35"/>
        <v>0</v>
      </c>
      <c r="R83" s="25">
        <f t="shared" si="36"/>
        <v>0</v>
      </c>
    </row>
    <row r="84" spans="2:18" ht="12.75" customHeight="1">
      <c r="B84" s="158">
        <f t="shared" si="22"/>
        <v>0</v>
      </c>
      <c r="C84" s="19">
        <f t="shared" si="23"/>
        <v>0</v>
      </c>
      <c r="D84" s="24">
        <f t="shared" si="24"/>
        <v>0</v>
      </c>
      <c r="E84" s="24">
        <f t="shared" si="25"/>
        <v>0</v>
      </c>
      <c r="F84" s="24"/>
      <c r="G84" s="24">
        <f t="shared" si="26"/>
        <v>0</v>
      </c>
      <c r="H84" s="24">
        <f t="shared" si="27"/>
        <v>0</v>
      </c>
      <c r="I84" s="24">
        <f t="shared" si="28"/>
        <v>0</v>
      </c>
      <c r="J84" s="25">
        <f t="shared" si="29"/>
        <v>0</v>
      </c>
      <c r="K84" s="24">
        <f t="shared" si="30"/>
        <v>0</v>
      </c>
      <c r="L84" s="24">
        <f t="shared" si="31"/>
        <v>0</v>
      </c>
      <c r="M84" s="24">
        <f t="shared" si="32"/>
        <v>0</v>
      </c>
      <c r="N84" s="24"/>
      <c r="O84" s="24">
        <f t="shared" si="33"/>
        <v>0</v>
      </c>
      <c r="P84" s="24">
        <f t="shared" si="34"/>
        <v>0</v>
      </c>
      <c r="Q84" s="24">
        <f t="shared" si="35"/>
        <v>0</v>
      </c>
      <c r="R84" s="25">
        <f t="shared" si="36"/>
        <v>0</v>
      </c>
    </row>
    <row r="85" spans="2:18" ht="12.75" customHeight="1">
      <c r="B85" s="158">
        <f t="shared" si="22"/>
        <v>0</v>
      </c>
      <c r="C85" s="19">
        <f t="shared" si="23"/>
        <v>0</v>
      </c>
      <c r="D85" s="24">
        <f t="shared" si="24"/>
        <v>0</v>
      </c>
      <c r="E85" s="24">
        <f t="shared" si="25"/>
        <v>0</v>
      </c>
      <c r="F85" s="24"/>
      <c r="G85" s="24">
        <f t="shared" si="26"/>
        <v>0</v>
      </c>
      <c r="H85" s="24">
        <f t="shared" si="27"/>
        <v>0</v>
      </c>
      <c r="I85" s="24">
        <f t="shared" si="28"/>
        <v>0</v>
      </c>
      <c r="J85" s="25">
        <f t="shared" si="29"/>
        <v>0</v>
      </c>
      <c r="K85" s="24">
        <f t="shared" si="30"/>
        <v>0</v>
      </c>
      <c r="L85" s="24">
        <f t="shared" si="31"/>
        <v>0</v>
      </c>
      <c r="M85" s="24">
        <f t="shared" si="32"/>
        <v>0</v>
      </c>
      <c r="N85" s="24"/>
      <c r="O85" s="24">
        <f t="shared" si="33"/>
        <v>0</v>
      </c>
      <c r="P85" s="24">
        <f t="shared" si="34"/>
        <v>0</v>
      </c>
      <c r="Q85" s="24">
        <f t="shared" si="35"/>
        <v>0</v>
      </c>
      <c r="R85" s="25">
        <f t="shared" si="36"/>
        <v>0</v>
      </c>
    </row>
    <row r="86" spans="2:18" ht="12.75" customHeight="1">
      <c r="B86" s="158">
        <f t="shared" si="22"/>
        <v>0</v>
      </c>
      <c r="C86" s="19">
        <f t="shared" si="23"/>
        <v>0</v>
      </c>
      <c r="D86" s="24">
        <f t="shared" si="24"/>
        <v>0</v>
      </c>
      <c r="E86" s="24">
        <f t="shared" si="25"/>
        <v>0</v>
      </c>
      <c r="F86" s="24"/>
      <c r="G86" s="24">
        <f t="shared" si="26"/>
        <v>0</v>
      </c>
      <c r="H86" s="24">
        <f t="shared" si="27"/>
        <v>0</v>
      </c>
      <c r="I86" s="24">
        <f t="shared" si="28"/>
        <v>0</v>
      </c>
      <c r="J86" s="25">
        <f t="shared" si="29"/>
        <v>0</v>
      </c>
      <c r="K86" s="24">
        <f t="shared" si="30"/>
        <v>0</v>
      </c>
      <c r="L86" s="24">
        <f t="shared" si="31"/>
        <v>0</v>
      </c>
      <c r="M86" s="24">
        <f t="shared" si="32"/>
        <v>0</v>
      </c>
      <c r="N86" s="24"/>
      <c r="O86" s="24">
        <f t="shared" si="33"/>
        <v>0</v>
      </c>
      <c r="P86" s="24">
        <f t="shared" si="34"/>
        <v>0</v>
      </c>
      <c r="Q86" s="24">
        <f t="shared" si="35"/>
        <v>0</v>
      </c>
      <c r="R86" s="25">
        <f t="shared" si="36"/>
        <v>0</v>
      </c>
    </row>
    <row r="87" spans="2:18" ht="12.75" customHeight="1">
      <c r="B87" s="158">
        <f t="shared" si="22"/>
        <v>0</v>
      </c>
      <c r="C87" s="19">
        <f t="shared" si="23"/>
        <v>0</v>
      </c>
      <c r="D87" s="24">
        <f t="shared" si="24"/>
        <v>0</v>
      </c>
      <c r="E87" s="24">
        <f t="shared" si="25"/>
        <v>0</v>
      </c>
      <c r="F87" s="24"/>
      <c r="G87" s="24">
        <f t="shared" si="26"/>
        <v>0</v>
      </c>
      <c r="H87" s="24">
        <f t="shared" si="27"/>
        <v>0</v>
      </c>
      <c r="I87" s="24">
        <f t="shared" si="28"/>
        <v>0</v>
      </c>
      <c r="J87" s="25">
        <f t="shared" si="29"/>
        <v>0</v>
      </c>
      <c r="K87" s="24">
        <f t="shared" si="30"/>
        <v>0</v>
      </c>
      <c r="L87" s="24">
        <f t="shared" si="31"/>
        <v>0</v>
      </c>
      <c r="M87" s="24">
        <f t="shared" si="32"/>
        <v>0</v>
      </c>
      <c r="N87" s="24"/>
      <c r="O87" s="24">
        <f t="shared" si="33"/>
        <v>0</v>
      </c>
      <c r="P87" s="24">
        <f t="shared" si="34"/>
        <v>0</v>
      </c>
      <c r="Q87" s="24">
        <f t="shared" si="35"/>
        <v>0</v>
      </c>
      <c r="R87" s="25">
        <f t="shared" si="36"/>
        <v>0</v>
      </c>
    </row>
    <row r="88" spans="2:18" ht="12.75" customHeight="1" thickBot="1">
      <c r="B88" s="158">
        <f t="shared" si="22"/>
        <v>0</v>
      </c>
      <c r="C88" s="19">
        <f t="shared" si="23"/>
        <v>0</v>
      </c>
      <c r="D88" s="24">
        <f t="shared" si="24"/>
        <v>0</v>
      </c>
      <c r="E88" s="24">
        <f t="shared" si="25"/>
        <v>0</v>
      </c>
      <c r="F88" s="24"/>
      <c r="G88" s="24">
        <f t="shared" si="26"/>
        <v>0</v>
      </c>
      <c r="H88" s="24">
        <f t="shared" si="27"/>
        <v>0</v>
      </c>
      <c r="I88" s="24">
        <f t="shared" si="28"/>
        <v>0</v>
      </c>
      <c r="J88" s="25">
        <f t="shared" si="29"/>
        <v>0</v>
      </c>
      <c r="K88" s="24">
        <f t="shared" si="30"/>
        <v>0</v>
      </c>
      <c r="L88" s="24">
        <f t="shared" si="31"/>
        <v>0</v>
      </c>
      <c r="M88" s="24">
        <f t="shared" si="32"/>
        <v>0</v>
      </c>
      <c r="N88" s="24"/>
      <c r="O88" s="24">
        <f t="shared" si="33"/>
        <v>0</v>
      </c>
      <c r="P88" s="24">
        <f t="shared" si="34"/>
        <v>0</v>
      </c>
      <c r="Q88" s="24">
        <f t="shared" si="35"/>
        <v>0</v>
      </c>
      <c r="R88" s="25">
        <f t="shared" si="36"/>
        <v>0</v>
      </c>
    </row>
    <row r="89" spans="2:18" ht="12.75" customHeight="1" thickBot="1">
      <c r="B89" s="18" t="s">
        <v>31</v>
      </c>
      <c r="C89" s="20">
        <f aca="true" t="shared" si="37" ref="C89:R89">AVERAGE(C65:C88)</f>
        <v>75.175</v>
      </c>
      <c r="D89" s="20">
        <f t="shared" si="37"/>
        <v>157.54666666666668</v>
      </c>
      <c r="E89" s="20">
        <f t="shared" si="37"/>
        <v>1024.98125</v>
      </c>
      <c r="F89" s="20" t="e">
        <f t="shared" si="37"/>
        <v>#DIV/0!</v>
      </c>
      <c r="G89" s="20">
        <f t="shared" si="37"/>
        <v>1114.4804166666665</v>
      </c>
      <c r="H89" s="20">
        <f t="shared" si="37"/>
        <v>8943.654166666667</v>
      </c>
      <c r="I89" s="20">
        <f t="shared" si="37"/>
        <v>18488.3625</v>
      </c>
      <c r="J89" s="20">
        <f t="shared" si="37"/>
        <v>8495.812500000002</v>
      </c>
      <c r="K89" s="20">
        <f t="shared" si="37"/>
        <v>75.175</v>
      </c>
      <c r="L89" s="20">
        <f t="shared" si="37"/>
        <v>37.5875</v>
      </c>
      <c r="M89" s="20">
        <f t="shared" si="37"/>
        <v>43.90235416666667</v>
      </c>
      <c r="N89" s="20" t="e">
        <f t="shared" si="37"/>
        <v>#DIV/0!</v>
      </c>
      <c r="O89" s="20">
        <f t="shared" si="37"/>
        <v>460.20625</v>
      </c>
      <c r="P89" s="20">
        <f t="shared" si="37"/>
        <v>189.54166666666666</v>
      </c>
      <c r="Q89" s="20">
        <f t="shared" si="37"/>
        <v>563.8125</v>
      </c>
      <c r="R89" s="20">
        <f t="shared" si="37"/>
        <v>372.6666666666667</v>
      </c>
    </row>
    <row r="90" spans="2:18" ht="12.75" customHeight="1">
      <c r="B90" s="19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2:18" ht="12.75" customHeight="1">
      <c r="B91" s="19" t="s">
        <v>124</v>
      </c>
      <c r="C91" s="179">
        <f>C89*365</f>
        <v>27438.875</v>
      </c>
      <c r="D91" s="179">
        <f>(D89*365)/1000000</f>
        <v>0.05750453333333334</v>
      </c>
      <c r="E91" s="179"/>
      <c r="F91" s="179"/>
      <c r="G91" s="179">
        <f>(G89*365)/1000000</f>
        <v>0.40678535208333333</v>
      </c>
      <c r="H91" s="179">
        <f>(H89*365)/1000000</f>
        <v>3.2644337708333335</v>
      </c>
      <c r="I91" s="179">
        <f>(I89*365)/1000000</f>
        <v>6.7482523125</v>
      </c>
      <c r="J91" s="179">
        <f>(J89*365)/1000000</f>
        <v>3.1009715625000003</v>
      </c>
      <c r="K91" s="179"/>
      <c r="L91" s="179">
        <f>(L89*365)/1000000</f>
        <v>0.0137194375</v>
      </c>
      <c r="M91" s="179"/>
      <c r="N91" s="179"/>
      <c r="O91" s="179">
        <f>(O89*365)/1000000</f>
        <v>0.16797528125</v>
      </c>
      <c r="P91" s="179">
        <f>(P89*365)/1000000</f>
        <v>0.06918270833333333</v>
      </c>
      <c r="Q91" s="179">
        <f>(Q89*365)/1000000</f>
        <v>0.2057915625</v>
      </c>
      <c r="R91" s="179">
        <f>(R89*365)/1000000</f>
        <v>0.13602333333333333</v>
      </c>
    </row>
    <row r="92" spans="2:18" ht="12.75" customHeight="1">
      <c r="B92" s="19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2:18" ht="12.75" customHeight="1">
      <c r="B93" s="19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5:24" ht="24.75">
      <c r="E94" s="22" t="s">
        <v>41</v>
      </c>
      <c r="F94" s="22"/>
      <c r="X94" s="22" t="s">
        <v>42</v>
      </c>
    </row>
    <row r="95" ht="12.75" customHeight="1" thickBot="1"/>
    <row r="96" spans="4:18" ht="12.75" customHeight="1" thickBot="1">
      <c r="D96" s="8"/>
      <c r="E96" s="9"/>
      <c r="F96" s="9"/>
      <c r="G96" s="10" t="s">
        <v>3</v>
      </c>
      <c r="H96" s="9"/>
      <c r="I96" s="9"/>
      <c r="J96" s="11"/>
      <c r="L96" s="8"/>
      <c r="M96" s="9"/>
      <c r="N96" s="9"/>
      <c r="O96" s="10" t="s">
        <v>4</v>
      </c>
      <c r="P96" s="9"/>
      <c r="Q96" s="9"/>
      <c r="R96" s="11"/>
    </row>
    <row r="97" spans="2:30" ht="37.5" thickBot="1">
      <c r="B97" s="38" t="s">
        <v>8</v>
      </c>
      <c r="C97" s="40" t="s">
        <v>43</v>
      </c>
      <c r="D97" s="13" t="s">
        <v>44</v>
      </c>
      <c r="E97" s="14" t="s">
        <v>45</v>
      </c>
      <c r="F97" s="14"/>
      <c r="G97" s="14" t="s">
        <v>46</v>
      </c>
      <c r="H97" s="14" t="s">
        <v>47</v>
      </c>
      <c r="I97" s="39" t="s">
        <v>48</v>
      </c>
      <c r="J97" s="15" t="s">
        <v>49</v>
      </c>
      <c r="K97" s="40" t="s">
        <v>43</v>
      </c>
      <c r="L97" s="13" t="s">
        <v>44</v>
      </c>
      <c r="M97" s="14" t="s">
        <v>45</v>
      </c>
      <c r="N97" s="14"/>
      <c r="O97" s="14" t="s">
        <v>46</v>
      </c>
      <c r="P97" s="14" t="s">
        <v>47</v>
      </c>
      <c r="Q97" s="39" t="s">
        <v>48</v>
      </c>
      <c r="R97" s="15" t="s">
        <v>49</v>
      </c>
      <c r="X97" s="51" t="s">
        <v>28</v>
      </c>
      <c r="Y97" s="44" t="s">
        <v>50</v>
      </c>
      <c r="Z97" s="44" t="s">
        <v>51</v>
      </c>
      <c r="AA97" s="44" t="s">
        <v>52</v>
      </c>
      <c r="AB97" s="44" t="s">
        <v>53</v>
      </c>
      <c r="AC97" s="52" t="s">
        <v>54</v>
      </c>
      <c r="AD97" s="45" t="s">
        <v>26</v>
      </c>
    </row>
    <row r="98" spans="2:30" ht="12.75" customHeight="1">
      <c r="B98" s="158" t="str">
        <f aca="true" t="shared" si="38" ref="B98:B121">$B13</f>
        <v>18/01/2024 </v>
      </c>
      <c r="C98" s="19">
        <f aca="true" t="shared" si="39" ref="C98:C121">$C65/0.2</f>
        <v>6669.5</v>
      </c>
      <c r="D98" s="24">
        <f aca="true" t="shared" si="40" ref="D98:D121">$D65/1.8</f>
        <v>1630.3222222222223</v>
      </c>
      <c r="E98" s="24">
        <f aca="true" t="shared" si="41" ref="E98:E121">$E65/12</f>
        <v>1489.5216666666668</v>
      </c>
      <c r="F98" s="24"/>
      <c r="G98" s="24">
        <f aca="true" t="shared" si="42" ref="G98:G121">$G65/12</f>
        <v>1511.7533333333333</v>
      </c>
      <c r="H98" s="24">
        <f aca="true" t="shared" si="43" ref="H98:H121">$H65/60</f>
        <v>3067.9700000000003</v>
      </c>
      <c r="I98" s="24">
        <f aca="true" t="shared" si="44" ref="I98:I121">$I65/120</f>
        <v>3090.201666666667</v>
      </c>
      <c r="J98" s="25">
        <f aca="true" t="shared" si="45" ref="J98:J121">$J65/70</f>
        <v>2496.298571428572</v>
      </c>
      <c r="K98" s="19">
        <f aca="true" t="shared" si="46" ref="K98:K121">$K65/0.2</f>
        <v>6669.5</v>
      </c>
      <c r="L98" s="24">
        <f aca="true" t="shared" si="47" ref="L98:L121">$L65/1.8</f>
        <v>370.52777777777777</v>
      </c>
      <c r="M98" s="24">
        <f aca="true" t="shared" si="48" ref="M98:M121">$M65/12</f>
        <v>77.81083333333333</v>
      </c>
      <c r="N98" s="24"/>
      <c r="O98" s="24">
        <f aca="true" t="shared" si="49" ref="O98:O121">$O65/12</f>
        <v>689.1816666666667</v>
      </c>
      <c r="P98" s="24">
        <f aca="true" t="shared" si="50" ref="P98:P121">$P65/60</f>
        <v>44.46333333333334</v>
      </c>
      <c r="Q98" s="24">
        <f aca="true" t="shared" si="51" ref="Q98:Q121">$Q65/120</f>
        <v>83.36875</v>
      </c>
      <c r="R98" s="25">
        <f aca="true" t="shared" si="52" ref="R98:R121">$R65/70</f>
        <v>114.33428571428573</v>
      </c>
      <c r="X98" s="139">
        <f aca="true" t="shared" si="53" ref="X98:X121">((((D13*$C65)-((D13*$V13)+(L13*$K65)))/(D13*$C65))*100)</f>
        <v>77.27272727272727</v>
      </c>
      <c r="Y98" s="140">
        <f aca="true" t="shared" si="54" ref="Y98:Y121">((((E13*$C65)-((E13*$V13)+(M13*$K65)))/(E13*$C65))*100)</f>
        <v>94.77611940298509</v>
      </c>
      <c r="Z98" s="141">
        <f aca="true" t="shared" si="55" ref="Z98:Z121">(1-((((O13*$K65)+(G13*$V13))-(((N13*$K65)+(F13*$V13))*(14/(14+3*16))))/((O13*$K65)+(G13*$V13))))*100</f>
        <v>78.66805411030178</v>
      </c>
      <c r="AA98" s="140">
        <f aca="true" t="shared" si="56" ref="AA98:AA121">((((G13*$C65)-((G13*$V13)+(O13*$K65)))/(G13*$C65))*100)</f>
        <v>54.41176470588235</v>
      </c>
      <c r="AB98" s="140">
        <f aca="true" t="shared" si="57" ref="AB98:AB121">((((H13*$C65)-((H13*$V13)+(P13*$K65)))/(H13*$C65))*100)</f>
        <v>98.55072463768117</v>
      </c>
      <c r="AC98" s="140">
        <f aca="true" t="shared" si="58" ref="AC98:AC121">((((I13*$C65)-((I13*$V13)+(Q13*$K65)))/(I13*$C65))*100)</f>
        <v>97.3021582733813</v>
      </c>
      <c r="AD98" s="142">
        <f aca="true" t="shared" si="59" ref="AD98:AD121">((((J13*$C65)-((J13*$V13)+(R13*$K65)))/(J13*$C65))*100)</f>
        <v>95.41984732824427</v>
      </c>
    </row>
    <row r="99" spans="2:30" ht="12.75" customHeight="1">
      <c r="B99" s="158" t="str">
        <f t="shared" si="38"/>
        <v>11/04/2024 </v>
      </c>
      <c r="C99" s="19">
        <f t="shared" si="39"/>
        <v>2351.5</v>
      </c>
      <c r="D99" s="24">
        <f t="shared" si="40"/>
        <v>470.3</v>
      </c>
      <c r="E99" s="24">
        <f t="shared" si="41"/>
        <v>560.4408333333334</v>
      </c>
      <c r="F99" s="24"/>
      <c r="G99" s="24">
        <f t="shared" si="42"/>
        <v>717.2075</v>
      </c>
      <c r="H99" s="24">
        <f t="shared" si="43"/>
        <v>509.4916666666667</v>
      </c>
      <c r="I99" s="24">
        <f t="shared" si="44"/>
        <v>607.4708333333333</v>
      </c>
      <c r="J99" s="25">
        <f t="shared" si="45"/>
        <v>416.55142857142863</v>
      </c>
      <c r="K99" s="19">
        <f t="shared" si="46"/>
        <v>2351.5</v>
      </c>
      <c r="L99" s="24">
        <f t="shared" si="47"/>
        <v>130.63888888888889</v>
      </c>
      <c r="M99" s="24">
        <f t="shared" si="48"/>
        <v>9.993875000000001</v>
      </c>
      <c r="N99" s="24"/>
      <c r="O99" s="24">
        <f t="shared" si="49"/>
        <v>231.23083333333338</v>
      </c>
      <c r="P99" s="24">
        <f t="shared" si="50"/>
        <v>31.353333333333335</v>
      </c>
      <c r="Q99" s="24">
        <f t="shared" si="51"/>
        <v>29.39375</v>
      </c>
      <c r="R99" s="25">
        <f t="shared" si="52"/>
        <v>13.437142857142858</v>
      </c>
      <c r="X99" s="139">
        <f t="shared" si="53"/>
        <v>72.22222222222223</v>
      </c>
      <c r="Y99" s="140">
        <f t="shared" si="54"/>
        <v>98.21678321678323</v>
      </c>
      <c r="Z99" s="141">
        <f t="shared" si="55"/>
        <v>89.93985784581737</v>
      </c>
      <c r="AA99" s="140">
        <f t="shared" si="56"/>
        <v>67.75956284153006</v>
      </c>
      <c r="AB99" s="140">
        <f t="shared" si="57"/>
        <v>93.84615384615384</v>
      </c>
      <c r="AC99" s="140">
        <f t="shared" si="58"/>
        <v>95.16129032258065</v>
      </c>
      <c r="AD99" s="142">
        <f t="shared" si="59"/>
        <v>96.7741935483871</v>
      </c>
    </row>
    <row r="100" spans="2:30" ht="12.75" customHeight="1">
      <c r="B100" s="158">
        <f t="shared" si="38"/>
        <v>0</v>
      </c>
      <c r="C100" s="19">
        <f t="shared" si="39"/>
        <v>0</v>
      </c>
      <c r="D100" s="24">
        <f t="shared" si="40"/>
        <v>0</v>
      </c>
      <c r="E100" s="24">
        <f t="shared" si="41"/>
        <v>0</v>
      </c>
      <c r="F100" s="24"/>
      <c r="G100" s="24">
        <f t="shared" si="42"/>
        <v>0</v>
      </c>
      <c r="H100" s="24">
        <f t="shared" si="43"/>
        <v>0</v>
      </c>
      <c r="I100" s="24">
        <f t="shared" si="44"/>
        <v>0</v>
      </c>
      <c r="J100" s="25">
        <f t="shared" si="45"/>
        <v>0</v>
      </c>
      <c r="K100" s="19">
        <f t="shared" si="46"/>
        <v>0</v>
      </c>
      <c r="L100" s="24">
        <f t="shared" si="47"/>
        <v>0</v>
      </c>
      <c r="M100" s="24">
        <f t="shared" si="48"/>
        <v>0</v>
      </c>
      <c r="N100" s="24"/>
      <c r="O100" s="24">
        <f t="shared" si="49"/>
        <v>0</v>
      </c>
      <c r="P100" s="24">
        <f t="shared" si="50"/>
        <v>0</v>
      </c>
      <c r="Q100" s="24">
        <f t="shared" si="51"/>
        <v>0</v>
      </c>
      <c r="R100" s="25">
        <f t="shared" si="52"/>
        <v>0</v>
      </c>
      <c r="X100" s="139" t="e">
        <f t="shared" si="53"/>
        <v>#DIV/0!</v>
      </c>
      <c r="Y100" s="140" t="e">
        <f t="shared" si="54"/>
        <v>#DIV/0!</v>
      </c>
      <c r="Z100" s="141" t="e">
        <f t="shared" si="55"/>
        <v>#DIV/0!</v>
      </c>
      <c r="AA100" s="140" t="e">
        <f t="shared" si="56"/>
        <v>#DIV/0!</v>
      </c>
      <c r="AB100" s="140" t="e">
        <f t="shared" si="57"/>
        <v>#DIV/0!</v>
      </c>
      <c r="AC100" s="140" t="e">
        <f t="shared" si="58"/>
        <v>#DIV/0!</v>
      </c>
      <c r="AD100" s="142" t="e">
        <f t="shared" si="59"/>
        <v>#DIV/0!</v>
      </c>
    </row>
    <row r="101" spans="2:30" ht="12.75" customHeight="1">
      <c r="B101" s="158">
        <f t="shared" si="38"/>
        <v>0</v>
      </c>
      <c r="C101" s="19">
        <f t="shared" si="39"/>
        <v>0</v>
      </c>
      <c r="D101" s="24">
        <f t="shared" si="40"/>
        <v>0</v>
      </c>
      <c r="E101" s="24">
        <f t="shared" si="41"/>
        <v>0</v>
      </c>
      <c r="F101" s="24"/>
      <c r="G101" s="24">
        <f t="shared" si="42"/>
        <v>0</v>
      </c>
      <c r="H101" s="24">
        <f t="shared" si="43"/>
        <v>0</v>
      </c>
      <c r="I101" s="24">
        <f t="shared" si="44"/>
        <v>0</v>
      </c>
      <c r="J101" s="25">
        <f t="shared" si="45"/>
        <v>0</v>
      </c>
      <c r="K101" s="19">
        <f t="shared" si="46"/>
        <v>0</v>
      </c>
      <c r="L101" s="24">
        <f t="shared" si="47"/>
        <v>0</v>
      </c>
      <c r="M101" s="24">
        <f t="shared" si="48"/>
        <v>0</v>
      </c>
      <c r="N101" s="24"/>
      <c r="O101" s="24">
        <f t="shared" si="49"/>
        <v>0</v>
      </c>
      <c r="P101" s="24">
        <f t="shared" si="50"/>
        <v>0</v>
      </c>
      <c r="Q101" s="24">
        <f t="shared" si="51"/>
        <v>0</v>
      </c>
      <c r="R101" s="25">
        <f t="shared" si="52"/>
        <v>0</v>
      </c>
      <c r="X101" s="139" t="e">
        <f t="shared" si="53"/>
        <v>#DIV/0!</v>
      </c>
      <c r="Y101" s="140" t="e">
        <f t="shared" si="54"/>
        <v>#DIV/0!</v>
      </c>
      <c r="Z101" s="141" t="e">
        <f t="shared" si="55"/>
        <v>#DIV/0!</v>
      </c>
      <c r="AA101" s="140" t="e">
        <f t="shared" si="56"/>
        <v>#DIV/0!</v>
      </c>
      <c r="AB101" s="140" t="e">
        <f t="shared" si="57"/>
        <v>#DIV/0!</v>
      </c>
      <c r="AC101" s="140" t="e">
        <f t="shared" si="58"/>
        <v>#DIV/0!</v>
      </c>
      <c r="AD101" s="142" t="e">
        <f t="shared" si="59"/>
        <v>#DIV/0!</v>
      </c>
    </row>
    <row r="102" spans="2:30" ht="12.75" customHeight="1">
      <c r="B102" s="158">
        <f t="shared" si="38"/>
        <v>0</v>
      </c>
      <c r="C102" s="19">
        <f t="shared" si="39"/>
        <v>0</v>
      </c>
      <c r="D102" s="24">
        <f t="shared" si="40"/>
        <v>0</v>
      </c>
      <c r="E102" s="24">
        <f t="shared" si="41"/>
        <v>0</v>
      </c>
      <c r="F102" s="24"/>
      <c r="G102" s="24">
        <f t="shared" si="42"/>
        <v>0</v>
      </c>
      <c r="H102" s="24">
        <f t="shared" si="43"/>
        <v>0</v>
      </c>
      <c r="I102" s="24">
        <f t="shared" si="44"/>
        <v>0</v>
      </c>
      <c r="J102" s="25">
        <f t="shared" si="45"/>
        <v>0</v>
      </c>
      <c r="K102" s="19">
        <f t="shared" si="46"/>
        <v>0</v>
      </c>
      <c r="L102" s="24">
        <f t="shared" si="47"/>
        <v>0</v>
      </c>
      <c r="M102" s="24">
        <f t="shared" si="48"/>
        <v>0</v>
      </c>
      <c r="N102" s="24"/>
      <c r="O102" s="24">
        <f t="shared" si="49"/>
        <v>0</v>
      </c>
      <c r="P102" s="24">
        <f t="shared" si="50"/>
        <v>0</v>
      </c>
      <c r="Q102" s="24">
        <f t="shared" si="51"/>
        <v>0</v>
      </c>
      <c r="R102" s="25">
        <f t="shared" si="52"/>
        <v>0</v>
      </c>
      <c r="X102" s="139" t="e">
        <f t="shared" si="53"/>
        <v>#DIV/0!</v>
      </c>
      <c r="Y102" s="140" t="e">
        <f t="shared" si="54"/>
        <v>#DIV/0!</v>
      </c>
      <c r="Z102" s="141" t="e">
        <f t="shared" si="55"/>
        <v>#DIV/0!</v>
      </c>
      <c r="AA102" s="140" t="e">
        <f t="shared" si="56"/>
        <v>#DIV/0!</v>
      </c>
      <c r="AB102" s="140" t="e">
        <f t="shared" si="57"/>
        <v>#DIV/0!</v>
      </c>
      <c r="AC102" s="140" t="e">
        <f t="shared" si="58"/>
        <v>#DIV/0!</v>
      </c>
      <c r="AD102" s="142" t="e">
        <f t="shared" si="59"/>
        <v>#DIV/0!</v>
      </c>
    </row>
    <row r="103" spans="2:30" ht="12.75" customHeight="1">
      <c r="B103" s="158">
        <f t="shared" si="38"/>
        <v>0</v>
      </c>
      <c r="C103" s="19">
        <f t="shared" si="39"/>
        <v>0</v>
      </c>
      <c r="D103" s="24">
        <f t="shared" si="40"/>
        <v>0</v>
      </c>
      <c r="E103" s="24">
        <f t="shared" si="41"/>
        <v>0</v>
      </c>
      <c r="F103" s="24"/>
      <c r="G103" s="24">
        <f t="shared" si="42"/>
        <v>0</v>
      </c>
      <c r="H103" s="24">
        <f t="shared" si="43"/>
        <v>0</v>
      </c>
      <c r="I103" s="24">
        <f t="shared" si="44"/>
        <v>0</v>
      </c>
      <c r="J103" s="25">
        <f t="shared" si="45"/>
        <v>0</v>
      </c>
      <c r="K103" s="19">
        <f t="shared" si="46"/>
        <v>0</v>
      </c>
      <c r="L103" s="24">
        <f t="shared" si="47"/>
        <v>0</v>
      </c>
      <c r="M103" s="24">
        <f t="shared" si="48"/>
        <v>0</v>
      </c>
      <c r="N103" s="24"/>
      <c r="O103" s="24">
        <f t="shared" si="49"/>
        <v>0</v>
      </c>
      <c r="P103" s="24">
        <f t="shared" si="50"/>
        <v>0</v>
      </c>
      <c r="Q103" s="24">
        <f t="shared" si="51"/>
        <v>0</v>
      </c>
      <c r="R103" s="25">
        <f t="shared" si="52"/>
        <v>0</v>
      </c>
      <c r="X103" s="139" t="e">
        <f t="shared" si="53"/>
        <v>#DIV/0!</v>
      </c>
      <c r="Y103" s="140" t="e">
        <f t="shared" si="54"/>
        <v>#DIV/0!</v>
      </c>
      <c r="Z103" s="141" t="e">
        <f t="shared" si="55"/>
        <v>#DIV/0!</v>
      </c>
      <c r="AA103" s="140" t="e">
        <f t="shared" si="56"/>
        <v>#DIV/0!</v>
      </c>
      <c r="AB103" s="140" t="e">
        <f t="shared" si="57"/>
        <v>#DIV/0!</v>
      </c>
      <c r="AC103" s="140" t="e">
        <f t="shared" si="58"/>
        <v>#DIV/0!</v>
      </c>
      <c r="AD103" s="142" t="e">
        <f t="shared" si="59"/>
        <v>#DIV/0!</v>
      </c>
    </row>
    <row r="104" spans="2:30" ht="12.75" customHeight="1">
      <c r="B104" s="158">
        <f t="shared" si="38"/>
        <v>0</v>
      </c>
      <c r="C104" s="19">
        <f t="shared" si="39"/>
        <v>0</v>
      </c>
      <c r="D104" s="24">
        <f t="shared" si="40"/>
        <v>0</v>
      </c>
      <c r="E104" s="24">
        <f t="shared" si="41"/>
        <v>0</v>
      </c>
      <c r="F104" s="24"/>
      <c r="G104" s="24">
        <f t="shared" si="42"/>
        <v>0</v>
      </c>
      <c r="H104" s="24">
        <f t="shared" si="43"/>
        <v>0</v>
      </c>
      <c r="I104" s="24">
        <f t="shared" si="44"/>
        <v>0</v>
      </c>
      <c r="J104" s="25">
        <f t="shared" si="45"/>
        <v>0</v>
      </c>
      <c r="K104" s="19">
        <f t="shared" si="46"/>
        <v>0</v>
      </c>
      <c r="L104" s="24">
        <f t="shared" si="47"/>
        <v>0</v>
      </c>
      <c r="M104" s="24">
        <f t="shared" si="48"/>
        <v>0</v>
      </c>
      <c r="N104" s="24"/>
      <c r="O104" s="24">
        <f t="shared" si="49"/>
        <v>0</v>
      </c>
      <c r="P104" s="24">
        <f t="shared" si="50"/>
        <v>0</v>
      </c>
      <c r="Q104" s="24">
        <f t="shared" si="51"/>
        <v>0</v>
      </c>
      <c r="R104" s="25">
        <f t="shared" si="52"/>
        <v>0</v>
      </c>
      <c r="X104" s="139" t="e">
        <f t="shared" si="53"/>
        <v>#DIV/0!</v>
      </c>
      <c r="Y104" s="140" t="e">
        <f t="shared" si="54"/>
        <v>#DIV/0!</v>
      </c>
      <c r="Z104" s="141" t="e">
        <f t="shared" si="55"/>
        <v>#DIV/0!</v>
      </c>
      <c r="AA104" s="140" t="e">
        <f t="shared" si="56"/>
        <v>#DIV/0!</v>
      </c>
      <c r="AB104" s="140" t="e">
        <f t="shared" si="57"/>
        <v>#DIV/0!</v>
      </c>
      <c r="AC104" s="140" t="e">
        <f t="shared" si="58"/>
        <v>#DIV/0!</v>
      </c>
      <c r="AD104" s="142" t="e">
        <f t="shared" si="59"/>
        <v>#DIV/0!</v>
      </c>
    </row>
    <row r="105" spans="2:30" ht="12.75" customHeight="1">
      <c r="B105" s="158">
        <f t="shared" si="38"/>
        <v>0</v>
      </c>
      <c r="C105" s="19">
        <f t="shared" si="39"/>
        <v>0</v>
      </c>
      <c r="D105" s="24">
        <f t="shared" si="40"/>
        <v>0</v>
      </c>
      <c r="E105" s="24">
        <f t="shared" si="41"/>
        <v>0</v>
      </c>
      <c r="F105" s="24"/>
      <c r="G105" s="24">
        <f t="shared" si="42"/>
        <v>0</v>
      </c>
      <c r="H105" s="24">
        <f t="shared" si="43"/>
        <v>0</v>
      </c>
      <c r="I105" s="24">
        <f t="shared" si="44"/>
        <v>0</v>
      </c>
      <c r="J105" s="25">
        <f t="shared" si="45"/>
        <v>0</v>
      </c>
      <c r="K105" s="19">
        <f t="shared" si="46"/>
        <v>0</v>
      </c>
      <c r="L105" s="24">
        <f t="shared" si="47"/>
        <v>0</v>
      </c>
      <c r="M105" s="24">
        <f t="shared" si="48"/>
        <v>0</v>
      </c>
      <c r="N105" s="24"/>
      <c r="O105" s="24">
        <f t="shared" si="49"/>
        <v>0</v>
      </c>
      <c r="P105" s="24">
        <f t="shared" si="50"/>
        <v>0</v>
      </c>
      <c r="Q105" s="24">
        <f t="shared" si="51"/>
        <v>0</v>
      </c>
      <c r="R105" s="25">
        <f t="shared" si="52"/>
        <v>0</v>
      </c>
      <c r="X105" s="139" t="e">
        <f t="shared" si="53"/>
        <v>#DIV/0!</v>
      </c>
      <c r="Y105" s="140" t="e">
        <f t="shared" si="54"/>
        <v>#DIV/0!</v>
      </c>
      <c r="Z105" s="141" t="e">
        <f t="shared" si="55"/>
        <v>#DIV/0!</v>
      </c>
      <c r="AA105" s="140" t="e">
        <f t="shared" si="56"/>
        <v>#DIV/0!</v>
      </c>
      <c r="AB105" s="140" t="e">
        <f t="shared" si="57"/>
        <v>#DIV/0!</v>
      </c>
      <c r="AC105" s="140" t="e">
        <f t="shared" si="58"/>
        <v>#DIV/0!</v>
      </c>
      <c r="AD105" s="142" t="e">
        <f t="shared" si="59"/>
        <v>#DIV/0!</v>
      </c>
    </row>
    <row r="106" spans="2:30" ht="12.75" customHeight="1">
      <c r="B106" s="158">
        <f t="shared" si="38"/>
        <v>0</v>
      </c>
      <c r="C106" s="19">
        <f t="shared" si="39"/>
        <v>0</v>
      </c>
      <c r="D106" s="24">
        <f t="shared" si="40"/>
        <v>0</v>
      </c>
      <c r="E106" s="24">
        <f t="shared" si="41"/>
        <v>0</v>
      </c>
      <c r="F106" s="24"/>
      <c r="G106" s="24">
        <f t="shared" si="42"/>
        <v>0</v>
      </c>
      <c r="H106" s="24">
        <f t="shared" si="43"/>
        <v>0</v>
      </c>
      <c r="I106" s="24">
        <f t="shared" si="44"/>
        <v>0</v>
      </c>
      <c r="J106" s="25">
        <f t="shared" si="45"/>
        <v>0</v>
      </c>
      <c r="K106" s="19">
        <f t="shared" si="46"/>
        <v>0</v>
      </c>
      <c r="L106" s="24">
        <f t="shared" si="47"/>
        <v>0</v>
      </c>
      <c r="M106" s="24">
        <f t="shared" si="48"/>
        <v>0</v>
      </c>
      <c r="N106" s="24"/>
      <c r="O106" s="24">
        <f t="shared" si="49"/>
        <v>0</v>
      </c>
      <c r="P106" s="24">
        <f t="shared" si="50"/>
        <v>0</v>
      </c>
      <c r="Q106" s="24">
        <f t="shared" si="51"/>
        <v>0</v>
      </c>
      <c r="R106" s="25">
        <f t="shared" si="52"/>
        <v>0</v>
      </c>
      <c r="X106" s="139" t="e">
        <f t="shared" si="53"/>
        <v>#DIV/0!</v>
      </c>
      <c r="Y106" s="140" t="e">
        <f t="shared" si="54"/>
        <v>#DIV/0!</v>
      </c>
      <c r="Z106" s="141" t="e">
        <f t="shared" si="55"/>
        <v>#DIV/0!</v>
      </c>
      <c r="AA106" s="140" t="e">
        <f t="shared" si="56"/>
        <v>#DIV/0!</v>
      </c>
      <c r="AB106" s="140" t="e">
        <f t="shared" si="57"/>
        <v>#DIV/0!</v>
      </c>
      <c r="AC106" s="140" t="e">
        <f t="shared" si="58"/>
        <v>#DIV/0!</v>
      </c>
      <c r="AD106" s="142" t="e">
        <f t="shared" si="59"/>
        <v>#DIV/0!</v>
      </c>
    </row>
    <row r="107" spans="2:30" ht="12.75" customHeight="1">
      <c r="B107" s="158">
        <f t="shared" si="38"/>
        <v>0</v>
      </c>
      <c r="C107" s="19">
        <f t="shared" si="39"/>
        <v>0</v>
      </c>
      <c r="D107" s="24">
        <f t="shared" si="40"/>
        <v>0</v>
      </c>
      <c r="E107" s="24">
        <f t="shared" si="41"/>
        <v>0</v>
      </c>
      <c r="F107" s="24"/>
      <c r="G107" s="24">
        <f t="shared" si="42"/>
        <v>0</v>
      </c>
      <c r="H107" s="24">
        <f t="shared" si="43"/>
        <v>0</v>
      </c>
      <c r="I107" s="24">
        <f t="shared" si="44"/>
        <v>0</v>
      </c>
      <c r="J107" s="25">
        <f t="shared" si="45"/>
        <v>0</v>
      </c>
      <c r="K107" s="19">
        <f t="shared" si="46"/>
        <v>0</v>
      </c>
      <c r="L107" s="24">
        <f t="shared" si="47"/>
        <v>0</v>
      </c>
      <c r="M107" s="24">
        <f t="shared" si="48"/>
        <v>0</v>
      </c>
      <c r="N107" s="24"/>
      <c r="O107" s="24">
        <f t="shared" si="49"/>
        <v>0</v>
      </c>
      <c r="P107" s="24">
        <f t="shared" si="50"/>
        <v>0</v>
      </c>
      <c r="Q107" s="24">
        <f t="shared" si="51"/>
        <v>0</v>
      </c>
      <c r="R107" s="25">
        <f t="shared" si="52"/>
        <v>0</v>
      </c>
      <c r="X107" s="139" t="e">
        <f t="shared" si="53"/>
        <v>#DIV/0!</v>
      </c>
      <c r="Y107" s="140" t="e">
        <f t="shared" si="54"/>
        <v>#DIV/0!</v>
      </c>
      <c r="Z107" s="141" t="e">
        <f t="shared" si="55"/>
        <v>#DIV/0!</v>
      </c>
      <c r="AA107" s="140" t="e">
        <f t="shared" si="56"/>
        <v>#DIV/0!</v>
      </c>
      <c r="AB107" s="140" t="e">
        <f t="shared" si="57"/>
        <v>#DIV/0!</v>
      </c>
      <c r="AC107" s="140" t="e">
        <f t="shared" si="58"/>
        <v>#DIV/0!</v>
      </c>
      <c r="AD107" s="142" t="e">
        <f t="shared" si="59"/>
        <v>#DIV/0!</v>
      </c>
    </row>
    <row r="108" spans="2:30" ht="12.75" customHeight="1">
      <c r="B108" s="158">
        <f t="shared" si="38"/>
        <v>0</v>
      </c>
      <c r="C108" s="19">
        <f t="shared" si="39"/>
        <v>0</v>
      </c>
      <c r="D108" s="24">
        <f t="shared" si="40"/>
        <v>0</v>
      </c>
      <c r="E108" s="24">
        <f t="shared" si="41"/>
        <v>0</v>
      </c>
      <c r="F108" s="24"/>
      <c r="G108" s="24">
        <f t="shared" si="42"/>
        <v>0</v>
      </c>
      <c r="H108" s="24">
        <f t="shared" si="43"/>
        <v>0</v>
      </c>
      <c r="I108" s="24">
        <f t="shared" si="44"/>
        <v>0</v>
      </c>
      <c r="J108" s="25">
        <f t="shared" si="45"/>
        <v>0</v>
      </c>
      <c r="K108" s="19">
        <f t="shared" si="46"/>
        <v>0</v>
      </c>
      <c r="L108" s="24">
        <f t="shared" si="47"/>
        <v>0</v>
      </c>
      <c r="M108" s="24">
        <f t="shared" si="48"/>
        <v>0</v>
      </c>
      <c r="N108" s="24"/>
      <c r="O108" s="24">
        <f t="shared" si="49"/>
        <v>0</v>
      </c>
      <c r="P108" s="24">
        <f t="shared" si="50"/>
        <v>0</v>
      </c>
      <c r="Q108" s="24">
        <f t="shared" si="51"/>
        <v>0</v>
      </c>
      <c r="R108" s="25">
        <f t="shared" si="52"/>
        <v>0</v>
      </c>
      <c r="X108" s="139" t="e">
        <f t="shared" si="53"/>
        <v>#DIV/0!</v>
      </c>
      <c r="Y108" s="140" t="e">
        <f t="shared" si="54"/>
        <v>#DIV/0!</v>
      </c>
      <c r="Z108" s="141" t="e">
        <f t="shared" si="55"/>
        <v>#DIV/0!</v>
      </c>
      <c r="AA108" s="140" t="e">
        <f t="shared" si="56"/>
        <v>#DIV/0!</v>
      </c>
      <c r="AB108" s="140" t="e">
        <f t="shared" si="57"/>
        <v>#DIV/0!</v>
      </c>
      <c r="AC108" s="140" t="e">
        <f t="shared" si="58"/>
        <v>#DIV/0!</v>
      </c>
      <c r="AD108" s="142" t="e">
        <f t="shared" si="59"/>
        <v>#DIV/0!</v>
      </c>
    </row>
    <row r="109" spans="2:30" ht="12.75" customHeight="1">
      <c r="B109" s="158">
        <f t="shared" si="38"/>
        <v>0</v>
      </c>
      <c r="C109" s="19">
        <f t="shared" si="39"/>
        <v>0</v>
      </c>
      <c r="D109" s="24">
        <f t="shared" si="40"/>
        <v>0</v>
      </c>
      <c r="E109" s="24">
        <f t="shared" si="41"/>
        <v>0</v>
      </c>
      <c r="F109" s="24"/>
      <c r="G109" s="24">
        <f t="shared" si="42"/>
        <v>0</v>
      </c>
      <c r="H109" s="24">
        <f t="shared" si="43"/>
        <v>0</v>
      </c>
      <c r="I109" s="24">
        <f t="shared" si="44"/>
        <v>0</v>
      </c>
      <c r="J109" s="25">
        <f t="shared" si="45"/>
        <v>0</v>
      </c>
      <c r="K109" s="19">
        <f t="shared" si="46"/>
        <v>0</v>
      </c>
      <c r="L109" s="24">
        <f t="shared" si="47"/>
        <v>0</v>
      </c>
      <c r="M109" s="24">
        <f t="shared" si="48"/>
        <v>0</v>
      </c>
      <c r="N109" s="24"/>
      <c r="O109" s="24">
        <f t="shared" si="49"/>
        <v>0</v>
      </c>
      <c r="P109" s="24">
        <f t="shared" si="50"/>
        <v>0</v>
      </c>
      <c r="Q109" s="24">
        <f t="shared" si="51"/>
        <v>0</v>
      </c>
      <c r="R109" s="25">
        <f t="shared" si="52"/>
        <v>0</v>
      </c>
      <c r="X109" s="139" t="e">
        <f t="shared" si="53"/>
        <v>#DIV/0!</v>
      </c>
      <c r="Y109" s="140" t="e">
        <f t="shared" si="54"/>
        <v>#DIV/0!</v>
      </c>
      <c r="Z109" s="141" t="e">
        <f t="shared" si="55"/>
        <v>#DIV/0!</v>
      </c>
      <c r="AA109" s="140" t="e">
        <f t="shared" si="56"/>
        <v>#DIV/0!</v>
      </c>
      <c r="AB109" s="140" t="e">
        <f t="shared" si="57"/>
        <v>#DIV/0!</v>
      </c>
      <c r="AC109" s="140" t="e">
        <f t="shared" si="58"/>
        <v>#DIV/0!</v>
      </c>
      <c r="AD109" s="142" t="e">
        <f t="shared" si="59"/>
        <v>#DIV/0!</v>
      </c>
    </row>
    <row r="110" spans="2:30" ht="12.75" customHeight="1">
      <c r="B110" s="158">
        <f t="shared" si="38"/>
        <v>0</v>
      </c>
      <c r="C110" s="19">
        <f t="shared" si="39"/>
        <v>0</v>
      </c>
      <c r="D110" s="24">
        <f t="shared" si="40"/>
        <v>0</v>
      </c>
      <c r="E110" s="24">
        <f t="shared" si="41"/>
        <v>0</v>
      </c>
      <c r="F110" s="24"/>
      <c r="G110" s="24">
        <f t="shared" si="42"/>
        <v>0</v>
      </c>
      <c r="H110" s="24">
        <f t="shared" si="43"/>
        <v>0</v>
      </c>
      <c r="I110" s="24">
        <f t="shared" si="44"/>
        <v>0</v>
      </c>
      <c r="J110" s="25">
        <f t="shared" si="45"/>
        <v>0</v>
      </c>
      <c r="K110" s="19">
        <f t="shared" si="46"/>
        <v>0</v>
      </c>
      <c r="L110" s="24">
        <f t="shared" si="47"/>
        <v>0</v>
      </c>
      <c r="M110" s="24">
        <f t="shared" si="48"/>
        <v>0</v>
      </c>
      <c r="N110" s="24"/>
      <c r="O110" s="24">
        <f t="shared" si="49"/>
        <v>0</v>
      </c>
      <c r="P110" s="24">
        <f t="shared" si="50"/>
        <v>0</v>
      </c>
      <c r="Q110" s="24">
        <f t="shared" si="51"/>
        <v>0</v>
      </c>
      <c r="R110" s="25">
        <f t="shared" si="52"/>
        <v>0</v>
      </c>
      <c r="X110" s="139" t="e">
        <f t="shared" si="53"/>
        <v>#DIV/0!</v>
      </c>
      <c r="Y110" s="140" t="e">
        <f t="shared" si="54"/>
        <v>#DIV/0!</v>
      </c>
      <c r="Z110" s="141" t="e">
        <f t="shared" si="55"/>
        <v>#DIV/0!</v>
      </c>
      <c r="AA110" s="140" t="e">
        <f t="shared" si="56"/>
        <v>#DIV/0!</v>
      </c>
      <c r="AB110" s="140" t="e">
        <f t="shared" si="57"/>
        <v>#DIV/0!</v>
      </c>
      <c r="AC110" s="140" t="e">
        <f t="shared" si="58"/>
        <v>#DIV/0!</v>
      </c>
      <c r="AD110" s="142" t="e">
        <f t="shared" si="59"/>
        <v>#DIV/0!</v>
      </c>
    </row>
    <row r="111" spans="2:30" ht="12.75" customHeight="1">
      <c r="B111" s="158">
        <f t="shared" si="38"/>
        <v>0</v>
      </c>
      <c r="C111" s="19">
        <f t="shared" si="39"/>
        <v>0</v>
      </c>
      <c r="D111" s="24">
        <f t="shared" si="40"/>
        <v>0</v>
      </c>
      <c r="E111" s="24">
        <f t="shared" si="41"/>
        <v>0</v>
      </c>
      <c r="F111" s="24"/>
      <c r="G111" s="24">
        <f t="shared" si="42"/>
        <v>0</v>
      </c>
      <c r="H111" s="24">
        <f t="shared" si="43"/>
        <v>0</v>
      </c>
      <c r="I111" s="24">
        <f t="shared" si="44"/>
        <v>0</v>
      </c>
      <c r="J111" s="25">
        <f t="shared" si="45"/>
        <v>0</v>
      </c>
      <c r="K111" s="19">
        <f t="shared" si="46"/>
        <v>0</v>
      </c>
      <c r="L111" s="24">
        <f t="shared" si="47"/>
        <v>0</v>
      </c>
      <c r="M111" s="24">
        <f t="shared" si="48"/>
        <v>0</v>
      </c>
      <c r="N111" s="24"/>
      <c r="O111" s="24">
        <f t="shared" si="49"/>
        <v>0</v>
      </c>
      <c r="P111" s="24">
        <f t="shared" si="50"/>
        <v>0</v>
      </c>
      <c r="Q111" s="24">
        <f t="shared" si="51"/>
        <v>0</v>
      </c>
      <c r="R111" s="25">
        <f t="shared" si="52"/>
        <v>0</v>
      </c>
      <c r="X111" s="139" t="e">
        <f t="shared" si="53"/>
        <v>#DIV/0!</v>
      </c>
      <c r="Y111" s="140" t="e">
        <f t="shared" si="54"/>
        <v>#DIV/0!</v>
      </c>
      <c r="Z111" s="141" t="e">
        <f t="shared" si="55"/>
        <v>#DIV/0!</v>
      </c>
      <c r="AA111" s="140" t="e">
        <f t="shared" si="56"/>
        <v>#DIV/0!</v>
      </c>
      <c r="AB111" s="140" t="e">
        <f t="shared" si="57"/>
        <v>#DIV/0!</v>
      </c>
      <c r="AC111" s="140" t="e">
        <f t="shared" si="58"/>
        <v>#DIV/0!</v>
      </c>
      <c r="AD111" s="142" t="e">
        <f t="shared" si="59"/>
        <v>#DIV/0!</v>
      </c>
    </row>
    <row r="112" spans="2:30" ht="12.75" customHeight="1">
      <c r="B112" s="158">
        <f t="shared" si="38"/>
        <v>0</v>
      </c>
      <c r="C112" s="19">
        <f t="shared" si="39"/>
        <v>0</v>
      </c>
      <c r="D112" s="24">
        <f t="shared" si="40"/>
        <v>0</v>
      </c>
      <c r="E112" s="24">
        <f t="shared" si="41"/>
        <v>0</v>
      </c>
      <c r="F112" s="24"/>
      <c r="G112" s="24">
        <f t="shared" si="42"/>
        <v>0</v>
      </c>
      <c r="H112" s="24">
        <f t="shared" si="43"/>
        <v>0</v>
      </c>
      <c r="I112" s="24">
        <f t="shared" si="44"/>
        <v>0</v>
      </c>
      <c r="J112" s="25">
        <f t="shared" si="45"/>
        <v>0</v>
      </c>
      <c r="K112" s="19">
        <f t="shared" si="46"/>
        <v>0</v>
      </c>
      <c r="L112" s="24">
        <f t="shared" si="47"/>
        <v>0</v>
      </c>
      <c r="M112" s="24">
        <f t="shared" si="48"/>
        <v>0</v>
      </c>
      <c r="N112" s="24"/>
      <c r="O112" s="24">
        <f t="shared" si="49"/>
        <v>0</v>
      </c>
      <c r="P112" s="24">
        <f t="shared" si="50"/>
        <v>0</v>
      </c>
      <c r="Q112" s="24">
        <f t="shared" si="51"/>
        <v>0</v>
      </c>
      <c r="R112" s="25">
        <f t="shared" si="52"/>
        <v>0</v>
      </c>
      <c r="X112" s="139" t="e">
        <f t="shared" si="53"/>
        <v>#DIV/0!</v>
      </c>
      <c r="Y112" s="140" t="e">
        <f t="shared" si="54"/>
        <v>#DIV/0!</v>
      </c>
      <c r="Z112" s="141" t="e">
        <f t="shared" si="55"/>
        <v>#DIV/0!</v>
      </c>
      <c r="AA112" s="140" t="e">
        <f t="shared" si="56"/>
        <v>#DIV/0!</v>
      </c>
      <c r="AB112" s="140" t="e">
        <f t="shared" si="57"/>
        <v>#DIV/0!</v>
      </c>
      <c r="AC112" s="140" t="e">
        <f t="shared" si="58"/>
        <v>#DIV/0!</v>
      </c>
      <c r="AD112" s="142" t="e">
        <f t="shared" si="59"/>
        <v>#DIV/0!</v>
      </c>
    </row>
    <row r="113" spans="2:30" ht="12.75" customHeight="1">
      <c r="B113" s="158">
        <f t="shared" si="38"/>
        <v>0</v>
      </c>
      <c r="C113" s="19">
        <f t="shared" si="39"/>
        <v>0</v>
      </c>
      <c r="D113" s="24">
        <f t="shared" si="40"/>
        <v>0</v>
      </c>
      <c r="E113" s="24">
        <f t="shared" si="41"/>
        <v>0</v>
      </c>
      <c r="F113" s="24"/>
      <c r="G113" s="24">
        <f t="shared" si="42"/>
        <v>0</v>
      </c>
      <c r="H113" s="24">
        <f t="shared" si="43"/>
        <v>0</v>
      </c>
      <c r="I113" s="24">
        <f t="shared" si="44"/>
        <v>0</v>
      </c>
      <c r="J113" s="25">
        <f t="shared" si="45"/>
        <v>0</v>
      </c>
      <c r="K113" s="19">
        <f t="shared" si="46"/>
        <v>0</v>
      </c>
      <c r="L113" s="24">
        <f t="shared" si="47"/>
        <v>0</v>
      </c>
      <c r="M113" s="24">
        <f t="shared" si="48"/>
        <v>0</v>
      </c>
      <c r="N113" s="24"/>
      <c r="O113" s="24">
        <f t="shared" si="49"/>
        <v>0</v>
      </c>
      <c r="P113" s="24">
        <f t="shared" si="50"/>
        <v>0</v>
      </c>
      <c r="Q113" s="24">
        <f t="shared" si="51"/>
        <v>0</v>
      </c>
      <c r="R113" s="25">
        <f t="shared" si="52"/>
        <v>0</v>
      </c>
      <c r="X113" s="139" t="e">
        <f t="shared" si="53"/>
        <v>#DIV/0!</v>
      </c>
      <c r="Y113" s="140" t="e">
        <f t="shared" si="54"/>
        <v>#DIV/0!</v>
      </c>
      <c r="Z113" s="141" t="e">
        <f t="shared" si="55"/>
        <v>#DIV/0!</v>
      </c>
      <c r="AA113" s="140" t="e">
        <f t="shared" si="56"/>
        <v>#DIV/0!</v>
      </c>
      <c r="AB113" s="140" t="e">
        <f t="shared" si="57"/>
        <v>#DIV/0!</v>
      </c>
      <c r="AC113" s="140" t="e">
        <f t="shared" si="58"/>
        <v>#DIV/0!</v>
      </c>
      <c r="AD113" s="142" t="e">
        <f t="shared" si="59"/>
        <v>#DIV/0!</v>
      </c>
    </row>
    <row r="114" spans="2:30" ht="12.75" customHeight="1">
      <c r="B114" s="158">
        <f t="shared" si="38"/>
        <v>0</v>
      </c>
      <c r="C114" s="19">
        <f t="shared" si="39"/>
        <v>0</v>
      </c>
      <c r="D114" s="24">
        <f t="shared" si="40"/>
        <v>0</v>
      </c>
      <c r="E114" s="24">
        <f t="shared" si="41"/>
        <v>0</v>
      </c>
      <c r="F114" s="24"/>
      <c r="G114" s="24">
        <f t="shared" si="42"/>
        <v>0</v>
      </c>
      <c r="H114" s="24">
        <f t="shared" si="43"/>
        <v>0</v>
      </c>
      <c r="I114" s="24">
        <f t="shared" si="44"/>
        <v>0</v>
      </c>
      <c r="J114" s="25">
        <f t="shared" si="45"/>
        <v>0</v>
      </c>
      <c r="K114" s="19">
        <f t="shared" si="46"/>
        <v>0</v>
      </c>
      <c r="L114" s="24">
        <f t="shared" si="47"/>
        <v>0</v>
      </c>
      <c r="M114" s="24">
        <f t="shared" si="48"/>
        <v>0</v>
      </c>
      <c r="N114" s="24"/>
      <c r="O114" s="24">
        <f t="shared" si="49"/>
        <v>0</v>
      </c>
      <c r="P114" s="24">
        <f t="shared" si="50"/>
        <v>0</v>
      </c>
      <c r="Q114" s="24">
        <f t="shared" si="51"/>
        <v>0</v>
      </c>
      <c r="R114" s="25">
        <f t="shared" si="52"/>
        <v>0</v>
      </c>
      <c r="X114" s="139" t="e">
        <f t="shared" si="53"/>
        <v>#DIV/0!</v>
      </c>
      <c r="Y114" s="140" t="e">
        <f t="shared" si="54"/>
        <v>#DIV/0!</v>
      </c>
      <c r="Z114" s="141" t="e">
        <f t="shared" si="55"/>
        <v>#DIV/0!</v>
      </c>
      <c r="AA114" s="140" t="e">
        <f t="shared" si="56"/>
        <v>#DIV/0!</v>
      </c>
      <c r="AB114" s="140" t="e">
        <f t="shared" si="57"/>
        <v>#DIV/0!</v>
      </c>
      <c r="AC114" s="140" t="e">
        <f t="shared" si="58"/>
        <v>#DIV/0!</v>
      </c>
      <c r="AD114" s="142" t="e">
        <f t="shared" si="59"/>
        <v>#DIV/0!</v>
      </c>
    </row>
    <row r="115" spans="2:30" ht="12.75" customHeight="1">
      <c r="B115" s="158">
        <f t="shared" si="38"/>
        <v>0</v>
      </c>
      <c r="C115" s="19">
        <f t="shared" si="39"/>
        <v>0</v>
      </c>
      <c r="D115" s="24">
        <f t="shared" si="40"/>
        <v>0</v>
      </c>
      <c r="E115" s="24">
        <f t="shared" si="41"/>
        <v>0</v>
      </c>
      <c r="F115" s="24"/>
      <c r="G115" s="24">
        <f t="shared" si="42"/>
        <v>0</v>
      </c>
      <c r="H115" s="24">
        <f t="shared" si="43"/>
        <v>0</v>
      </c>
      <c r="I115" s="24">
        <f t="shared" si="44"/>
        <v>0</v>
      </c>
      <c r="J115" s="25">
        <f t="shared" si="45"/>
        <v>0</v>
      </c>
      <c r="K115" s="19">
        <f t="shared" si="46"/>
        <v>0</v>
      </c>
      <c r="L115" s="24">
        <f t="shared" si="47"/>
        <v>0</v>
      </c>
      <c r="M115" s="24">
        <f t="shared" si="48"/>
        <v>0</v>
      </c>
      <c r="N115" s="24"/>
      <c r="O115" s="24">
        <f t="shared" si="49"/>
        <v>0</v>
      </c>
      <c r="P115" s="24">
        <f t="shared" si="50"/>
        <v>0</v>
      </c>
      <c r="Q115" s="24">
        <f t="shared" si="51"/>
        <v>0</v>
      </c>
      <c r="R115" s="25">
        <f t="shared" si="52"/>
        <v>0</v>
      </c>
      <c r="X115" s="139" t="e">
        <f t="shared" si="53"/>
        <v>#DIV/0!</v>
      </c>
      <c r="Y115" s="140" t="e">
        <f t="shared" si="54"/>
        <v>#DIV/0!</v>
      </c>
      <c r="Z115" s="141" t="e">
        <f t="shared" si="55"/>
        <v>#DIV/0!</v>
      </c>
      <c r="AA115" s="140" t="e">
        <f t="shared" si="56"/>
        <v>#DIV/0!</v>
      </c>
      <c r="AB115" s="140" t="e">
        <f t="shared" si="57"/>
        <v>#DIV/0!</v>
      </c>
      <c r="AC115" s="140" t="e">
        <f t="shared" si="58"/>
        <v>#DIV/0!</v>
      </c>
      <c r="AD115" s="142" t="e">
        <f t="shared" si="59"/>
        <v>#DIV/0!</v>
      </c>
    </row>
    <row r="116" spans="2:30" ht="12.75" customHeight="1">
      <c r="B116" s="158">
        <f t="shared" si="38"/>
        <v>0</v>
      </c>
      <c r="C116" s="19">
        <f t="shared" si="39"/>
        <v>0</v>
      </c>
      <c r="D116" s="24">
        <f t="shared" si="40"/>
        <v>0</v>
      </c>
      <c r="E116" s="24">
        <f t="shared" si="41"/>
        <v>0</v>
      </c>
      <c r="F116" s="24"/>
      <c r="G116" s="24">
        <f t="shared" si="42"/>
        <v>0</v>
      </c>
      <c r="H116" s="24">
        <f t="shared" si="43"/>
        <v>0</v>
      </c>
      <c r="I116" s="24">
        <f t="shared" si="44"/>
        <v>0</v>
      </c>
      <c r="J116" s="25">
        <f t="shared" si="45"/>
        <v>0</v>
      </c>
      <c r="K116" s="19">
        <f t="shared" si="46"/>
        <v>0</v>
      </c>
      <c r="L116" s="24">
        <f t="shared" si="47"/>
        <v>0</v>
      </c>
      <c r="M116" s="24">
        <f t="shared" si="48"/>
        <v>0</v>
      </c>
      <c r="N116" s="24"/>
      <c r="O116" s="24">
        <f t="shared" si="49"/>
        <v>0</v>
      </c>
      <c r="P116" s="24">
        <f t="shared" si="50"/>
        <v>0</v>
      </c>
      <c r="Q116" s="24">
        <f t="shared" si="51"/>
        <v>0</v>
      </c>
      <c r="R116" s="25">
        <f t="shared" si="52"/>
        <v>0</v>
      </c>
      <c r="X116" s="139" t="e">
        <f t="shared" si="53"/>
        <v>#DIV/0!</v>
      </c>
      <c r="Y116" s="140" t="e">
        <f t="shared" si="54"/>
        <v>#DIV/0!</v>
      </c>
      <c r="Z116" s="141" t="e">
        <f t="shared" si="55"/>
        <v>#DIV/0!</v>
      </c>
      <c r="AA116" s="140" t="e">
        <f t="shared" si="56"/>
        <v>#DIV/0!</v>
      </c>
      <c r="AB116" s="140" t="e">
        <f t="shared" si="57"/>
        <v>#DIV/0!</v>
      </c>
      <c r="AC116" s="140" t="e">
        <f t="shared" si="58"/>
        <v>#DIV/0!</v>
      </c>
      <c r="AD116" s="142" t="e">
        <f t="shared" si="59"/>
        <v>#DIV/0!</v>
      </c>
    </row>
    <row r="117" spans="2:30" ht="12.75" customHeight="1">
      <c r="B117" s="158">
        <f t="shared" si="38"/>
        <v>0</v>
      </c>
      <c r="C117" s="19">
        <f t="shared" si="39"/>
        <v>0</v>
      </c>
      <c r="D117" s="24">
        <f t="shared" si="40"/>
        <v>0</v>
      </c>
      <c r="E117" s="24">
        <f t="shared" si="41"/>
        <v>0</v>
      </c>
      <c r="F117" s="24"/>
      <c r="G117" s="24">
        <f t="shared" si="42"/>
        <v>0</v>
      </c>
      <c r="H117" s="24">
        <f t="shared" si="43"/>
        <v>0</v>
      </c>
      <c r="I117" s="24">
        <f t="shared" si="44"/>
        <v>0</v>
      </c>
      <c r="J117" s="25">
        <f t="shared" si="45"/>
        <v>0</v>
      </c>
      <c r="K117" s="19">
        <f t="shared" si="46"/>
        <v>0</v>
      </c>
      <c r="L117" s="24">
        <f t="shared" si="47"/>
        <v>0</v>
      </c>
      <c r="M117" s="24">
        <f t="shared" si="48"/>
        <v>0</v>
      </c>
      <c r="N117" s="24"/>
      <c r="O117" s="24">
        <f t="shared" si="49"/>
        <v>0</v>
      </c>
      <c r="P117" s="24">
        <f t="shared" si="50"/>
        <v>0</v>
      </c>
      <c r="Q117" s="24">
        <f t="shared" si="51"/>
        <v>0</v>
      </c>
      <c r="R117" s="25">
        <f t="shared" si="52"/>
        <v>0</v>
      </c>
      <c r="X117" s="139" t="e">
        <f t="shared" si="53"/>
        <v>#DIV/0!</v>
      </c>
      <c r="Y117" s="140" t="e">
        <f t="shared" si="54"/>
        <v>#DIV/0!</v>
      </c>
      <c r="Z117" s="141" t="e">
        <f t="shared" si="55"/>
        <v>#DIV/0!</v>
      </c>
      <c r="AA117" s="140" t="e">
        <f t="shared" si="56"/>
        <v>#DIV/0!</v>
      </c>
      <c r="AB117" s="140" t="e">
        <f t="shared" si="57"/>
        <v>#DIV/0!</v>
      </c>
      <c r="AC117" s="140" t="e">
        <f t="shared" si="58"/>
        <v>#DIV/0!</v>
      </c>
      <c r="AD117" s="142" t="e">
        <f t="shared" si="59"/>
        <v>#DIV/0!</v>
      </c>
    </row>
    <row r="118" spans="2:30" ht="12.75" customHeight="1">
      <c r="B118" s="158">
        <f t="shared" si="38"/>
        <v>0</v>
      </c>
      <c r="C118" s="19">
        <f t="shared" si="39"/>
        <v>0</v>
      </c>
      <c r="D118" s="24">
        <f t="shared" si="40"/>
        <v>0</v>
      </c>
      <c r="E118" s="24">
        <f t="shared" si="41"/>
        <v>0</v>
      </c>
      <c r="F118" s="24"/>
      <c r="G118" s="24">
        <f t="shared" si="42"/>
        <v>0</v>
      </c>
      <c r="H118" s="24">
        <f t="shared" si="43"/>
        <v>0</v>
      </c>
      <c r="I118" s="24">
        <f t="shared" si="44"/>
        <v>0</v>
      </c>
      <c r="J118" s="25">
        <f t="shared" si="45"/>
        <v>0</v>
      </c>
      <c r="K118" s="19">
        <f t="shared" si="46"/>
        <v>0</v>
      </c>
      <c r="L118" s="24">
        <f t="shared" si="47"/>
        <v>0</v>
      </c>
      <c r="M118" s="24">
        <f t="shared" si="48"/>
        <v>0</v>
      </c>
      <c r="N118" s="24"/>
      <c r="O118" s="24">
        <f t="shared" si="49"/>
        <v>0</v>
      </c>
      <c r="P118" s="24">
        <f t="shared" si="50"/>
        <v>0</v>
      </c>
      <c r="Q118" s="24">
        <f t="shared" si="51"/>
        <v>0</v>
      </c>
      <c r="R118" s="25">
        <f t="shared" si="52"/>
        <v>0</v>
      </c>
      <c r="X118" s="139" t="e">
        <f t="shared" si="53"/>
        <v>#DIV/0!</v>
      </c>
      <c r="Y118" s="140" t="e">
        <f t="shared" si="54"/>
        <v>#DIV/0!</v>
      </c>
      <c r="Z118" s="141" t="e">
        <f t="shared" si="55"/>
        <v>#DIV/0!</v>
      </c>
      <c r="AA118" s="140" t="e">
        <f t="shared" si="56"/>
        <v>#DIV/0!</v>
      </c>
      <c r="AB118" s="140" t="e">
        <f t="shared" si="57"/>
        <v>#DIV/0!</v>
      </c>
      <c r="AC118" s="140" t="e">
        <f t="shared" si="58"/>
        <v>#DIV/0!</v>
      </c>
      <c r="AD118" s="142" t="e">
        <f t="shared" si="59"/>
        <v>#DIV/0!</v>
      </c>
    </row>
    <row r="119" spans="2:30" ht="12.75" customHeight="1">
      <c r="B119" s="158">
        <f t="shared" si="38"/>
        <v>0</v>
      </c>
      <c r="C119" s="19">
        <f t="shared" si="39"/>
        <v>0</v>
      </c>
      <c r="D119" s="24">
        <f t="shared" si="40"/>
        <v>0</v>
      </c>
      <c r="E119" s="24">
        <f t="shared" si="41"/>
        <v>0</v>
      </c>
      <c r="F119" s="24"/>
      <c r="G119" s="24">
        <f t="shared" si="42"/>
        <v>0</v>
      </c>
      <c r="H119" s="24">
        <f t="shared" si="43"/>
        <v>0</v>
      </c>
      <c r="I119" s="24">
        <f t="shared" si="44"/>
        <v>0</v>
      </c>
      <c r="J119" s="25">
        <f t="shared" si="45"/>
        <v>0</v>
      </c>
      <c r="K119" s="19">
        <f t="shared" si="46"/>
        <v>0</v>
      </c>
      <c r="L119" s="24">
        <f t="shared" si="47"/>
        <v>0</v>
      </c>
      <c r="M119" s="24">
        <f t="shared" si="48"/>
        <v>0</v>
      </c>
      <c r="N119" s="24"/>
      <c r="O119" s="24">
        <f t="shared" si="49"/>
        <v>0</v>
      </c>
      <c r="P119" s="24">
        <f t="shared" si="50"/>
        <v>0</v>
      </c>
      <c r="Q119" s="24">
        <f t="shared" si="51"/>
        <v>0</v>
      </c>
      <c r="R119" s="25">
        <f t="shared" si="52"/>
        <v>0</v>
      </c>
      <c r="X119" s="139" t="e">
        <f t="shared" si="53"/>
        <v>#DIV/0!</v>
      </c>
      <c r="Y119" s="140" t="e">
        <f t="shared" si="54"/>
        <v>#DIV/0!</v>
      </c>
      <c r="Z119" s="141" t="e">
        <f t="shared" si="55"/>
        <v>#DIV/0!</v>
      </c>
      <c r="AA119" s="140" t="e">
        <f t="shared" si="56"/>
        <v>#DIV/0!</v>
      </c>
      <c r="AB119" s="140" t="e">
        <f t="shared" si="57"/>
        <v>#DIV/0!</v>
      </c>
      <c r="AC119" s="140" t="e">
        <f t="shared" si="58"/>
        <v>#DIV/0!</v>
      </c>
      <c r="AD119" s="142" t="e">
        <f t="shared" si="59"/>
        <v>#DIV/0!</v>
      </c>
    </row>
    <row r="120" spans="2:30" ht="12.75" customHeight="1">
      <c r="B120" s="158">
        <f t="shared" si="38"/>
        <v>0</v>
      </c>
      <c r="C120" s="19">
        <f t="shared" si="39"/>
        <v>0</v>
      </c>
      <c r="D120" s="24">
        <f t="shared" si="40"/>
        <v>0</v>
      </c>
      <c r="E120" s="24">
        <f t="shared" si="41"/>
        <v>0</v>
      </c>
      <c r="F120" s="24"/>
      <c r="G120" s="24">
        <f t="shared" si="42"/>
        <v>0</v>
      </c>
      <c r="H120" s="24">
        <f t="shared" si="43"/>
        <v>0</v>
      </c>
      <c r="I120" s="24">
        <f t="shared" si="44"/>
        <v>0</v>
      </c>
      <c r="J120" s="25">
        <f t="shared" si="45"/>
        <v>0</v>
      </c>
      <c r="K120" s="19">
        <f t="shared" si="46"/>
        <v>0</v>
      </c>
      <c r="L120" s="24">
        <f t="shared" si="47"/>
        <v>0</v>
      </c>
      <c r="M120" s="24">
        <f t="shared" si="48"/>
        <v>0</v>
      </c>
      <c r="N120" s="24"/>
      <c r="O120" s="24">
        <f t="shared" si="49"/>
        <v>0</v>
      </c>
      <c r="P120" s="24">
        <f t="shared" si="50"/>
        <v>0</v>
      </c>
      <c r="Q120" s="24">
        <f t="shared" si="51"/>
        <v>0</v>
      </c>
      <c r="R120" s="25">
        <f t="shared" si="52"/>
        <v>0</v>
      </c>
      <c r="X120" s="139" t="e">
        <f t="shared" si="53"/>
        <v>#DIV/0!</v>
      </c>
      <c r="Y120" s="140" t="e">
        <f t="shared" si="54"/>
        <v>#DIV/0!</v>
      </c>
      <c r="Z120" s="141" t="e">
        <f t="shared" si="55"/>
        <v>#DIV/0!</v>
      </c>
      <c r="AA120" s="140" t="e">
        <f t="shared" si="56"/>
        <v>#DIV/0!</v>
      </c>
      <c r="AB120" s="140" t="e">
        <f t="shared" si="57"/>
        <v>#DIV/0!</v>
      </c>
      <c r="AC120" s="140" t="e">
        <f t="shared" si="58"/>
        <v>#DIV/0!</v>
      </c>
      <c r="AD120" s="142" t="e">
        <f t="shared" si="59"/>
        <v>#DIV/0!</v>
      </c>
    </row>
    <row r="121" spans="2:30" ht="12.75" customHeight="1" thickBot="1">
      <c r="B121" s="158">
        <f t="shared" si="38"/>
        <v>0</v>
      </c>
      <c r="C121" s="19">
        <f t="shared" si="39"/>
        <v>0</v>
      </c>
      <c r="D121" s="24">
        <f t="shared" si="40"/>
        <v>0</v>
      </c>
      <c r="E121" s="24">
        <f t="shared" si="41"/>
        <v>0</v>
      </c>
      <c r="F121" s="24"/>
      <c r="G121" s="24">
        <f t="shared" si="42"/>
        <v>0</v>
      </c>
      <c r="H121" s="24">
        <f t="shared" si="43"/>
        <v>0</v>
      </c>
      <c r="I121" s="24">
        <f t="shared" si="44"/>
        <v>0</v>
      </c>
      <c r="J121" s="25">
        <f t="shared" si="45"/>
        <v>0</v>
      </c>
      <c r="K121" s="19">
        <f t="shared" si="46"/>
        <v>0</v>
      </c>
      <c r="L121" s="24">
        <f t="shared" si="47"/>
        <v>0</v>
      </c>
      <c r="M121" s="24">
        <f t="shared" si="48"/>
        <v>0</v>
      </c>
      <c r="N121" s="24"/>
      <c r="O121" s="24">
        <f t="shared" si="49"/>
        <v>0</v>
      </c>
      <c r="P121" s="24">
        <f t="shared" si="50"/>
        <v>0</v>
      </c>
      <c r="Q121" s="24">
        <f t="shared" si="51"/>
        <v>0</v>
      </c>
      <c r="R121" s="25">
        <f t="shared" si="52"/>
        <v>0</v>
      </c>
      <c r="X121" s="139" t="e">
        <f t="shared" si="53"/>
        <v>#DIV/0!</v>
      </c>
      <c r="Y121" s="140" t="e">
        <f t="shared" si="54"/>
        <v>#DIV/0!</v>
      </c>
      <c r="Z121" s="141" t="e">
        <f t="shared" si="55"/>
        <v>#DIV/0!</v>
      </c>
      <c r="AA121" s="140" t="e">
        <f t="shared" si="56"/>
        <v>#DIV/0!</v>
      </c>
      <c r="AB121" s="140" t="e">
        <f t="shared" si="57"/>
        <v>#DIV/0!</v>
      </c>
      <c r="AC121" s="140" t="e">
        <f t="shared" si="58"/>
        <v>#DIV/0!</v>
      </c>
      <c r="AD121" s="142" t="e">
        <f t="shared" si="59"/>
        <v>#DIV/0!</v>
      </c>
    </row>
    <row r="122" spans="2:30" ht="12.75" customHeight="1" thickBot="1">
      <c r="B122" s="18" t="s">
        <v>31</v>
      </c>
      <c r="C122" s="21">
        <f aca="true" t="shared" si="60" ref="C122:R122">AVERAGE(C98:C121)</f>
        <v>375.875</v>
      </c>
      <c r="D122" s="21">
        <f t="shared" si="60"/>
        <v>87.52592592592593</v>
      </c>
      <c r="E122" s="21">
        <f t="shared" si="60"/>
        <v>85.41510416666667</v>
      </c>
      <c r="F122" s="21" t="e">
        <f t="shared" si="60"/>
        <v>#DIV/0!</v>
      </c>
      <c r="G122" s="21">
        <f t="shared" si="60"/>
        <v>92.87336805555556</v>
      </c>
      <c r="H122" s="21">
        <f t="shared" si="60"/>
        <v>149.06090277777778</v>
      </c>
      <c r="I122" s="21">
        <f t="shared" si="60"/>
        <v>154.06968750000001</v>
      </c>
      <c r="J122" s="21">
        <f t="shared" si="60"/>
        <v>121.36875000000002</v>
      </c>
      <c r="K122" s="21">
        <f t="shared" si="60"/>
        <v>375.875</v>
      </c>
      <c r="L122" s="21">
        <f t="shared" si="60"/>
        <v>20.881944444444443</v>
      </c>
      <c r="M122" s="21">
        <f t="shared" si="60"/>
        <v>3.658529513888889</v>
      </c>
      <c r="N122" s="21" t="e">
        <f t="shared" si="60"/>
        <v>#DIV/0!</v>
      </c>
      <c r="O122" s="21">
        <f t="shared" si="60"/>
        <v>38.35052083333334</v>
      </c>
      <c r="P122" s="21">
        <f t="shared" si="60"/>
        <v>3.159027777777778</v>
      </c>
      <c r="Q122" s="21">
        <f t="shared" si="60"/>
        <v>4.6984375</v>
      </c>
      <c r="R122" s="21">
        <f t="shared" si="60"/>
        <v>5.323809523809524</v>
      </c>
      <c r="X122" s="53" t="e">
        <f aca="true" t="shared" si="61" ref="X122:AD122">AVERAGE(X98:X121)</f>
        <v>#DIV/0!</v>
      </c>
      <c r="Y122" s="53" t="e">
        <f t="shared" si="61"/>
        <v>#DIV/0!</v>
      </c>
      <c r="Z122" s="53" t="e">
        <f t="shared" si="61"/>
        <v>#DIV/0!</v>
      </c>
      <c r="AA122" s="53" t="e">
        <f t="shared" si="61"/>
        <v>#DIV/0!</v>
      </c>
      <c r="AB122" s="53" t="e">
        <f t="shared" si="61"/>
        <v>#DIV/0!</v>
      </c>
      <c r="AC122" s="53" t="e">
        <f t="shared" si="61"/>
        <v>#DIV/0!</v>
      </c>
      <c r="AD122" s="53" t="e">
        <f t="shared" si="61"/>
        <v>#DIV/0!</v>
      </c>
    </row>
    <row r="123" spans="24:30" ht="12.75" customHeight="1" thickBot="1">
      <c r="X123" s="53" t="e">
        <f aca="true" t="shared" si="62" ref="X123:AD123">PERCENTILE(X98:X121,0.9)</f>
        <v>#DIV/0!</v>
      </c>
      <c r="Y123" s="53" t="e">
        <f t="shared" si="62"/>
        <v>#DIV/0!</v>
      </c>
      <c r="Z123" s="53" t="e">
        <f t="shared" si="62"/>
        <v>#DIV/0!</v>
      </c>
      <c r="AA123" s="53" t="e">
        <f t="shared" si="62"/>
        <v>#DIV/0!</v>
      </c>
      <c r="AB123" s="53" t="e">
        <f t="shared" si="62"/>
        <v>#DIV/0!</v>
      </c>
      <c r="AC123" s="53" t="e">
        <f t="shared" si="62"/>
        <v>#DIV/0!</v>
      </c>
      <c r="AD123" s="53" t="e">
        <f t="shared" si="62"/>
        <v>#DIV/0!</v>
      </c>
    </row>
  </sheetData>
  <sheetProtection/>
  <mergeCells count="3">
    <mergeCell ref="E8:F8"/>
    <mergeCell ref="E6:G6"/>
    <mergeCell ref="E7:G7"/>
  </mergeCells>
  <printOptions horizontalCentered="1" verticalCentered="1"/>
  <pageMargins left="1.1811023622047245" right="0.3937007874015748" top="0.4724409448818898" bottom="0.4724409448818898" header="0.31496062992125984" footer="0.31496062992125984"/>
  <pageSetup horizontalDpi="300" verticalDpi="300" orientation="landscape" pageOrder="overThenDown" paperSize="9" scale="70" r:id="rId1"/>
  <headerFooter alignWithMargins="0">
    <oddHeader>&amp;C&amp;A</oddHeader>
    <oddFooter>&amp;CAnnée 2024</oddFooter>
  </headerFooter>
  <rowBreaks count="2" manualBreakCount="2">
    <brk id="43" max="255" man="1"/>
    <brk id="92" max="255" man="1"/>
  </rowBreaks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A1:C1"/>
    <mergeCell ref="A2:C2"/>
    <mergeCell ref="A3:C3"/>
    <mergeCell ref="A4:C4"/>
    <mergeCell ref="C9:D9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D13:F13"/>
    <mergeCell ref="C9:D9"/>
    <mergeCell ref="A1:C1"/>
    <mergeCell ref="A2:C2"/>
    <mergeCell ref="A3:C3"/>
    <mergeCell ref="A4:C4"/>
  </mergeCells>
  <printOptions/>
  <pageMargins left="0.748031496062992" right="0.31496062992" top="0.362" bottom="0" header="0.4921259845" footer="0.4921259845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57" customWidth="1"/>
    <col min="2" max="2" width="5.140625" style="57" customWidth="1"/>
    <col min="3" max="3" width="9.28125" style="57" customWidth="1"/>
    <col min="4" max="4" width="10.7109375" style="57" customWidth="1"/>
    <col min="5" max="5" width="7.00390625" style="57" hidden="1" customWidth="1"/>
    <col min="6" max="6" width="10.7109375" style="57" customWidth="1"/>
    <col min="7" max="7" width="8.28125" style="57" hidden="1" customWidth="1"/>
    <col min="8" max="8" width="10.7109375" style="57" customWidth="1"/>
    <col min="9" max="9" width="10.7109375" style="57" hidden="1" customWidth="1"/>
    <col min="10" max="10" width="10.7109375" style="57" customWidth="1"/>
    <col min="11" max="11" width="10.7109375" style="57" hidden="1" customWidth="1"/>
    <col min="12" max="12" width="10.7109375" style="57" customWidth="1"/>
    <col min="13" max="13" width="9.140625" style="57" hidden="1" customWidth="1"/>
    <col min="14" max="16384" width="9.140625" style="57" customWidth="1"/>
  </cols>
  <sheetData>
    <row r="1" spans="1:11" ht="12.75">
      <c r="A1" s="223" t="s">
        <v>0</v>
      </c>
      <c r="B1" s="223"/>
      <c r="C1" s="223"/>
      <c r="D1" s="54"/>
      <c r="E1" s="54"/>
      <c r="F1" s="54"/>
      <c r="G1"/>
      <c r="H1" s="55" t="s">
        <v>114</v>
      </c>
      <c r="I1" s="55" t="s">
        <v>114</v>
      </c>
      <c r="J1" s="153"/>
      <c r="K1" s="56"/>
    </row>
    <row r="2" spans="1:11" ht="12.75">
      <c r="A2" s="224" t="s">
        <v>119</v>
      </c>
      <c r="B2" s="224"/>
      <c r="C2" s="224"/>
      <c r="D2" s="54"/>
      <c r="E2" s="54"/>
      <c r="G2"/>
      <c r="H2" s="59" t="s">
        <v>55</v>
      </c>
      <c r="I2" s="59"/>
      <c r="J2" s="60"/>
      <c r="K2" s="60"/>
    </row>
    <row r="3" spans="1:11" ht="12.75">
      <c r="A3" s="225" t="s">
        <v>120</v>
      </c>
      <c r="B3" s="225"/>
      <c r="C3" s="225"/>
      <c r="D3" s="54"/>
      <c r="E3" s="54"/>
      <c r="G3"/>
      <c r="H3" s="61" t="s">
        <v>121</v>
      </c>
      <c r="I3" s="61"/>
      <c r="J3" s="60"/>
      <c r="K3" s="60"/>
    </row>
    <row r="4" spans="1:11" ht="12.75">
      <c r="A4" s="225" t="s">
        <v>122</v>
      </c>
      <c r="B4" s="225"/>
      <c r="C4" s="225"/>
      <c r="D4" s="54"/>
      <c r="E4" s="54"/>
      <c r="F4" s="54"/>
      <c r="G4" s="54"/>
      <c r="H4" s="54"/>
      <c r="I4" s="54"/>
      <c r="J4" s="54"/>
      <c r="K4" s="54"/>
    </row>
    <row r="5" spans="1:11" ht="13.5" thickBot="1">
      <c r="A5" s="54"/>
      <c r="B5" s="54"/>
      <c r="C5" s="54"/>
      <c r="D5" s="54"/>
      <c r="E5" s="54"/>
      <c r="H5" s="54"/>
      <c r="I5" s="54"/>
      <c r="J5" s="54"/>
      <c r="K5" s="54"/>
    </row>
    <row r="6" spans="1:12" ht="15" customHeight="1" thickBot="1">
      <c r="A6" s="54"/>
      <c r="B6" s="58"/>
      <c r="C6" s="60"/>
      <c r="D6" s="62" t="s">
        <v>56</v>
      </c>
      <c r="E6" s="62"/>
      <c r="F6" s="161"/>
      <c r="G6" s="54"/>
      <c r="H6" s="54"/>
      <c r="I6" s="54"/>
      <c r="J6" s="54"/>
      <c r="K6" s="54"/>
      <c r="L6" s="54"/>
    </row>
    <row r="7" spans="1:12" ht="15" customHeight="1">
      <c r="A7" s="54"/>
      <c r="B7" s="58"/>
      <c r="C7" s="54"/>
      <c r="D7" s="54"/>
      <c r="E7" s="54"/>
      <c r="F7" s="54"/>
      <c r="G7" s="63"/>
      <c r="H7" s="63"/>
      <c r="I7" s="63"/>
      <c r="J7" s="54"/>
      <c r="K7" s="54"/>
      <c r="L7" s="54"/>
    </row>
    <row r="8" spans="1:12" ht="12.75">
      <c r="A8" s="64" t="s">
        <v>1</v>
      </c>
      <c r="B8" s="54"/>
      <c r="C8" s="48" t="str">
        <f>'STEP Hobscheid'!E6</f>
        <v>Hoscheid</v>
      </c>
      <c r="D8"/>
      <c r="E8" s="54"/>
      <c r="F8" s="54"/>
      <c r="G8" s="54"/>
      <c r="H8" s="54"/>
      <c r="I8" s="54"/>
      <c r="J8" s="54"/>
      <c r="K8" s="54"/>
      <c r="L8" s="54"/>
    </row>
    <row r="9" spans="1:12" ht="12.75">
      <c r="A9" s="65" t="s">
        <v>2</v>
      </c>
      <c r="B9" s="54"/>
      <c r="C9" s="226">
        <f>'STEP Hobscheid'!E7</f>
        <v>2000</v>
      </c>
      <c r="D9" s="226"/>
      <c r="E9" s="54"/>
      <c r="F9" s="54"/>
      <c r="G9" s="54"/>
      <c r="H9" s="54"/>
      <c r="I9" s="54"/>
      <c r="J9" s="54"/>
      <c r="K9" s="54"/>
      <c r="L9" s="54"/>
    </row>
    <row r="10" spans="1:12" ht="13.5" thickBot="1">
      <c r="A10" s="64" t="s">
        <v>57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>
      <c r="A11" s="64" t="s">
        <v>118</v>
      </c>
      <c r="B11" s="54"/>
      <c r="C11" s="162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60"/>
      <c r="B12" s="54"/>
      <c r="C12" s="54"/>
      <c r="D12" s="66">
        <v>1</v>
      </c>
      <c r="E12" s="67"/>
      <c r="F12" s="68">
        <v>2</v>
      </c>
      <c r="G12" s="68"/>
      <c r="H12" s="68">
        <v>3</v>
      </c>
      <c r="I12" s="68"/>
      <c r="J12" s="68">
        <v>4</v>
      </c>
      <c r="K12" s="143"/>
      <c r="L12" s="69">
        <v>5</v>
      </c>
    </row>
    <row r="13" spans="1:12" ht="12.75">
      <c r="A13" s="70" t="s">
        <v>58</v>
      </c>
      <c r="B13" s="71"/>
      <c r="C13" s="72"/>
      <c r="D13" s="220"/>
      <c r="E13" s="221"/>
      <c r="F13" s="222"/>
      <c r="G13" s="73"/>
      <c r="H13" s="73"/>
      <c r="I13" s="73"/>
      <c r="J13" s="73"/>
      <c r="K13" s="144"/>
      <c r="L13" s="74"/>
    </row>
    <row r="14" spans="1:12" ht="15">
      <c r="A14" s="75" t="s">
        <v>59</v>
      </c>
      <c r="B14" s="76"/>
      <c r="C14" s="173" t="s">
        <v>60</v>
      </c>
      <c r="D14" s="163"/>
      <c r="E14" s="79"/>
      <c r="F14" s="164"/>
      <c r="G14" s="80"/>
      <c r="H14" s="80"/>
      <c r="I14" s="80"/>
      <c r="J14" s="80"/>
      <c r="K14" s="145"/>
      <c r="L14" s="81"/>
    </row>
    <row r="15" spans="1:12" ht="12.75">
      <c r="A15" s="75" t="s">
        <v>61</v>
      </c>
      <c r="B15" s="76"/>
      <c r="C15" s="77"/>
      <c r="D15" s="78"/>
      <c r="E15" s="79"/>
      <c r="F15" s="80"/>
      <c r="G15" s="80"/>
      <c r="H15" s="80"/>
      <c r="I15" s="80"/>
      <c r="J15" s="80"/>
      <c r="K15" s="145"/>
      <c r="L15" s="81"/>
    </row>
    <row r="16" spans="1:12" ht="12.75">
      <c r="A16" s="75" t="s">
        <v>62</v>
      </c>
      <c r="B16" s="76"/>
      <c r="C16" s="77"/>
      <c r="D16" s="165"/>
      <c r="E16" s="82"/>
      <c r="F16" s="164"/>
      <c r="G16" s="80"/>
      <c r="H16" s="80"/>
      <c r="I16" s="80"/>
      <c r="J16" s="80"/>
      <c r="K16" s="145"/>
      <c r="L16" s="81"/>
    </row>
    <row r="17" spans="1:12" ht="12.75">
      <c r="A17" s="75" t="s">
        <v>63</v>
      </c>
      <c r="B17" s="76"/>
      <c r="C17" s="77" t="s">
        <v>64</v>
      </c>
      <c r="D17" s="163"/>
      <c r="E17" s="79"/>
      <c r="F17" s="164"/>
      <c r="G17" s="80"/>
      <c r="H17" s="80"/>
      <c r="I17" s="80"/>
      <c r="J17" s="80"/>
      <c r="K17" s="145"/>
      <c r="L17" s="81"/>
    </row>
    <row r="18" spans="1:12" ht="12.75">
      <c r="A18" s="75" t="s">
        <v>123</v>
      </c>
      <c r="B18" s="76"/>
      <c r="C18" s="93" t="s">
        <v>65</v>
      </c>
      <c r="D18" s="78"/>
      <c r="E18" s="79"/>
      <c r="F18" s="80"/>
      <c r="G18" s="80"/>
      <c r="H18" s="80"/>
      <c r="I18" s="80"/>
      <c r="J18" s="80"/>
      <c r="K18" s="145"/>
      <c r="L18" s="81"/>
    </row>
    <row r="19" spans="1:12" ht="12.75">
      <c r="A19" s="85" t="s">
        <v>66</v>
      </c>
      <c r="B19" s="86"/>
      <c r="C19" s="87" t="s">
        <v>67</v>
      </c>
      <c r="D19" s="88"/>
      <c r="E19" s="88"/>
      <c r="F19" s="88"/>
      <c r="G19" s="88"/>
      <c r="H19" s="88"/>
      <c r="I19" s="88"/>
      <c r="J19" s="88"/>
      <c r="K19" s="146"/>
      <c r="L19" s="89"/>
    </row>
    <row r="20" spans="1:13" ht="12.75">
      <c r="A20" s="90" t="s">
        <v>68</v>
      </c>
      <c r="B20" s="86"/>
      <c r="C20" s="87" t="s">
        <v>69</v>
      </c>
      <c r="D20" s="166"/>
      <c r="E20" s="174">
        <f>IF(ISTEXT(D20),1,D20)</f>
        <v>0</v>
      </c>
      <c r="F20" s="166"/>
      <c r="G20" s="174">
        <f>IF(ISTEXT(F20),1,F20)</f>
        <v>0</v>
      </c>
      <c r="H20" s="88"/>
      <c r="I20" s="91">
        <f>IF(ISTEXT(H20),1,H20)</f>
        <v>0</v>
      </c>
      <c r="J20" s="88"/>
      <c r="K20" s="91">
        <f>IF(ISTEXT(J20),1,J20)</f>
        <v>0</v>
      </c>
      <c r="L20" s="89"/>
      <c r="M20" s="91">
        <f>IF(ISTEXT(L20),1,L20)</f>
        <v>0</v>
      </c>
    </row>
    <row r="21" spans="1:13" ht="12.75">
      <c r="A21" s="90" t="s">
        <v>70</v>
      </c>
      <c r="B21" s="86"/>
      <c r="C21" s="87" t="s">
        <v>71</v>
      </c>
      <c r="D21" s="88"/>
      <c r="E21" s="175"/>
      <c r="F21" s="88"/>
      <c r="G21" s="175"/>
      <c r="H21" s="88"/>
      <c r="I21" s="92"/>
      <c r="J21" s="88"/>
      <c r="K21" s="92"/>
      <c r="L21" s="89"/>
      <c r="M21" s="92"/>
    </row>
    <row r="22" spans="1:13" ht="15">
      <c r="A22" s="90" t="s">
        <v>72</v>
      </c>
      <c r="B22" s="86" t="s">
        <v>73</v>
      </c>
      <c r="C22" s="93" t="s">
        <v>69</v>
      </c>
      <c r="D22" s="166"/>
      <c r="E22" s="174">
        <f>IF(ISTEXT(D22),0.005,((D22*18)/14))</f>
        <v>0</v>
      </c>
      <c r="F22" s="166"/>
      <c r="G22" s="174">
        <f>IF(ISTEXT(F22),0.005,((F22*18)/14))</f>
        <v>0</v>
      </c>
      <c r="H22" s="88"/>
      <c r="I22" s="91">
        <f>IF(ISTEXT(H22),0.005,H22)</f>
        <v>0</v>
      </c>
      <c r="J22" s="92"/>
      <c r="K22" s="91">
        <f>IF(ISTEXT(J22),0.005,J22)</f>
        <v>0</v>
      </c>
      <c r="L22" s="89"/>
      <c r="M22" s="91">
        <f>IF(ISTEXT(L22),0.005,L22)</f>
        <v>0</v>
      </c>
    </row>
    <row r="23" spans="1:13" ht="15">
      <c r="A23" s="94" t="s">
        <v>74</v>
      </c>
      <c r="B23" s="71" t="s">
        <v>75</v>
      </c>
      <c r="C23" s="93" t="s">
        <v>69</v>
      </c>
      <c r="D23" s="167"/>
      <c r="E23" s="174">
        <f>IF(ISTEXT(D23),0.01,((D23*(14+2*16))/14))</f>
        <v>0</v>
      </c>
      <c r="F23" s="172"/>
      <c r="G23" s="174">
        <f>IF(ISTEXT(F23),0.01,((F23*(14+2*16))/14))</f>
        <v>0</v>
      </c>
      <c r="H23" s="95"/>
      <c r="I23" s="91">
        <f>IF(ISTEXT(H23),0.01,H23)</f>
        <v>0</v>
      </c>
      <c r="J23" s="95"/>
      <c r="K23" s="91">
        <f>IF(ISTEXT(J23),0.01,J23)</f>
        <v>0</v>
      </c>
      <c r="L23" s="96"/>
      <c r="M23" s="91">
        <f>IF(ISTEXT(L23),0.01,L23)</f>
        <v>0</v>
      </c>
    </row>
    <row r="24" spans="1:13" ht="15">
      <c r="A24" s="75" t="s">
        <v>76</v>
      </c>
      <c r="B24" s="76" t="s">
        <v>77</v>
      </c>
      <c r="C24" s="93" t="s">
        <v>69</v>
      </c>
      <c r="D24" s="163"/>
      <c r="E24" s="174">
        <f>IF(ISTEXT(D24),0.25,((D24*(14+3*16)/14)))</f>
        <v>0</v>
      </c>
      <c r="F24" s="171"/>
      <c r="G24" s="174">
        <f>IF(ISTEXT(F24),0.25,((F24*(14+3*16)/14)))</f>
        <v>0</v>
      </c>
      <c r="H24" s="80"/>
      <c r="I24" s="91">
        <f>IF(ISTEXT(H24),0.25,H24)</f>
        <v>0</v>
      </c>
      <c r="J24" s="80"/>
      <c r="K24" s="91">
        <f>IF(ISTEXT(J24),0.25,J24)</f>
        <v>0</v>
      </c>
      <c r="L24" s="81"/>
      <c r="M24" s="91">
        <f>IF(ISTEXT(L24),0.25,L24)</f>
        <v>0</v>
      </c>
    </row>
    <row r="25" spans="1:13" ht="15">
      <c r="A25" s="75" t="s">
        <v>78</v>
      </c>
      <c r="B25" s="76" t="s">
        <v>79</v>
      </c>
      <c r="C25" s="76" t="s">
        <v>69</v>
      </c>
      <c r="D25" s="163"/>
      <c r="E25" s="174">
        <f>IF(ISTEXT(D25),1,D25)</f>
        <v>0</v>
      </c>
      <c r="F25" s="170"/>
      <c r="G25" s="174">
        <f>IF(ISTEXT(F25),1,F25)</f>
        <v>0</v>
      </c>
      <c r="H25" s="80"/>
      <c r="I25" s="91">
        <f>IF(ISTEXT(H25),1,H25)</f>
        <v>0</v>
      </c>
      <c r="J25" s="80"/>
      <c r="K25" s="91">
        <f>IF(ISTEXT(J25),1,J25)</f>
        <v>0</v>
      </c>
      <c r="L25" s="81"/>
      <c r="M25" s="91">
        <f>IF(ISTEXT(L25),1,L25)</f>
        <v>0</v>
      </c>
    </row>
    <row r="26" spans="1:13" ht="12.75">
      <c r="A26" s="75" t="s">
        <v>80</v>
      </c>
      <c r="B26" s="97" t="s">
        <v>81</v>
      </c>
      <c r="C26" s="77" t="s">
        <v>69</v>
      </c>
      <c r="D26" s="168"/>
      <c r="E26" s="176">
        <f>D26</f>
        <v>0</v>
      </c>
      <c r="F26" s="169"/>
      <c r="G26" s="176">
        <f>F26</f>
        <v>0</v>
      </c>
      <c r="H26" s="98"/>
      <c r="I26" s="98">
        <f>I25+(I24*14/(14+3*16))+(I23*14/(14+2*16))</f>
        <v>0</v>
      </c>
      <c r="J26" s="98"/>
      <c r="K26" s="98">
        <f>K25+(K24*14/(14+3*16))+(K23*14/(14+2*16))</f>
        <v>0</v>
      </c>
      <c r="L26" s="152"/>
      <c r="M26" s="98">
        <f>M25+(M24*14/(14+3*16))+(M23*14/(14+2*16))</f>
        <v>0</v>
      </c>
    </row>
    <row r="27" spans="1:13" ht="12.75">
      <c r="A27" s="75" t="s">
        <v>82</v>
      </c>
      <c r="B27" s="97" t="s">
        <v>83</v>
      </c>
      <c r="C27" s="77" t="s">
        <v>69</v>
      </c>
      <c r="D27" s="168"/>
      <c r="E27" s="174">
        <f>IF(ISTEXT(D27),0.25,D27)</f>
        <v>0</v>
      </c>
      <c r="F27" s="164"/>
      <c r="G27" s="174">
        <f>IF(ISTEXT(F27),0.25,F27)</f>
        <v>0</v>
      </c>
      <c r="H27" s="80"/>
      <c r="I27" s="91">
        <f>IF(ISTEXT(H27),0.25,H27)</f>
        <v>0</v>
      </c>
      <c r="J27" s="80"/>
      <c r="K27" s="91">
        <f>IF(ISTEXT(J27),0.25,J27)</f>
        <v>0</v>
      </c>
      <c r="L27" s="81"/>
      <c r="M27" s="91">
        <f>IF(ISTEXT(L27),0.25,L27)</f>
        <v>0</v>
      </c>
    </row>
    <row r="28" spans="1:13" ht="12.75">
      <c r="A28" s="75" t="s">
        <v>84</v>
      </c>
      <c r="B28" s="97" t="s">
        <v>83</v>
      </c>
      <c r="C28" s="77" t="s">
        <v>69</v>
      </c>
      <c r="D28" s="78"/>
      <c r="E28" s="177"/>
      <c r="F28" s="80"/>
      <c r="G28" s="177"/>
      <c r="H28" s="80"/>
      <c r="I28" s="73"/>
      <c r="J28" s="80"/>
      <c r="K28" s="73"/>
      <c r="L28" s="81"/>
      <c r="M28" s="73"/>
    </row>
    <row r="29" spans="1:13" ht="15">
      <c r="A29" s="75" t="s">
        <v>85</v>
      </c>
      <c r="B29" s="76" t="s">
        <v>86</v>
      </c>
      <c r="C29" s="77" t="s">
        <v>69</v>
      </c>
      <c r="D29" s="78"/>
      <c r="E29" s="178"/>
      <c r="F29" s="80"/>
      <c r="G29" s="178"/>
      <c r="H29" s="80"/>
      <c r="I29" s="80"/>
      <c r="J29" s="80"/>
      <c r="K29" s="80"/>
      <c r="L29" s="81"/>
      <c r="M29" s="80"/>
    </row>
    <row r="30" spans="1:13" ht="15">
      <c r="A30" s="75" t="s">
        <v>87</v>
      </c>
      <c r="B30" s="76" t="s">
        <v>86</v>
      </c>
      <c r="C30" s="77" t="s">
        <v>69</v>
      </c>
      <c r="D30" s="163"/>
      <c r="E30" s="174">
        <f>IF(ISTEXT(D30),7.5,D30)</f>
        <v>0</v>
      </c>
      <c r="F30" s="164"/>
      <c r="G30" s="174">
        <f>IF(ISTEXT(F30),7.5,F30)</f>
        <v>0</v>
      </c>
      <c r="H30" s="80"/>
      <c r="I30" s="91">
        <f>IF(ISTEXT(H30),7.5,H30)</f>
        <v>0</v>
      </c>
      <c r="J30" s="80"/>
      <c r="K30" s="91">
        <f>IF(ISTEXT(J30),7.5,J30)</f>
        <v>0</v>
      </c>
      <c r="L30" s="81"/>
      <c r="M30" s="91">
        <f>IF(ISTEXT(L30),7.5,L30)</f>
        <v>0</v>
      </c>
    </row>
    <row r="31" spans="1:13" ht="15">
      <c r="A31" s="75" t="s">
        <v>88</v>
      </c>
      <c r="B31" s="76" t="s">
        <v>89</v>
      </c>
      <c r="C31" s="77" t="s">
        <v>69</v>
      </c>
      <c r="D31" s="163"/>
      <c r="E31" s="174">
        <f>IF(ISTEXT(D31),0.5,D31)</f>
        <v>0</v>
      </c>
      <c r="F31" s="164"/>
      <c r="G31" s="174">
        <f>IF(ISTEXT(F31),0.5,F31)</f>
        <v>0</v>
      </c>
      <c r="H31" s="80"/>
      <c r="I31" s="91">
        <f>IF(ISTEXT(H31),0.5,H31)</f>
        <v>0</v>
      </c>
      <c r="J31" s="80"/>
      <c r="K31" s="91">
        <f>IF(ISTEXT(J31),0.5,J31)</f>
        <v>0</v>
      </c>
      <c r="L31" s="81"/>
      <c r="M31" s="91">
        <f>IF(ISTEXT(L31),0.5,L31)</f>
        <v>0</v>
      </c>
    </row>
    <row r="32" spans="1:12" ht="15">
      <c r="A32" s="75" t="s">
        <v>90</v>
      </c>
      <c r="B32" s="76" t="s">
        <v>89</v>
      </c>
      <c r="C32" s="77" t="s">
        <v>69</v>
      </c>
      <c r="D32" s="78"/>
      <c r="E32" s="79"/>
      <c r="F32" s="80"/>
      <c r="G32" s="80"/>
      <c r="H32" s="80"/>
      <c r="I32" s="80"/>
      <c r="J32" s="80"/>
      <c r="K32" s="145"/>
      <c r="L32" s="81"/>
    </row>
    <row r="33" spans="1:12" ht="12.75">
      <c r="A33" s="75" t="s">
        <v>91</v>
      </c>
      <c r="B33" s="76" t="s">
        <v>92</v>
      </c>
      <c r="C33" s="77" t="s">
        <v>69</v>
      </c>
      <c r="D33" s="78"/>
      <c r="E33" s="79"/>
      <c r="F33" s="80"/>
      <c r="G33" s="80"/>
      <c r="H33" s="80"/>
      <c r="I33" s="80"/>
      <c r="J33" s="80"/>
      <c r="K33" s="145"/>
      <c r="L33" s="81"/>
    </row>
    <row r="34" spans="1:12" ht="15">
      <c r="A34" s="75" t="s">
        <v>93</v>
      </c>
      <c r="B34" s="76" t="s">
        <v>94</v>
      </c>
      <c r="C34" s="77" t="s">
        <v>69</v>
      </c>
      <c r="D34" s="78"/>
      <c r="E34" s="79"/>
      <c r="F34" s="80"/>
      <c r="G34" s="80"/>
      <c r="H34" s="80"/>
      <c r="I34" s="80"/>
      <c r="J34" s="80"/>
      <c r="K34" s="145"/>
      <c r="L34" s="81"/>
    </row>
    <row r="35" spans="1:12" ht="12.75">
      <c r="A35" s="99" t="s">
        <v>95</v>
      </c>
      <c r="B35" s="97" t="s">
        <v>96</v>
      </c>
      <c r="C35" s="77" t="s">
        <v>69</v>
      </c>
      <c r="D35" s="78"/>
      <c r="E35" s="79"/>
      <c r="F35" s="80"/>
      <c r="G35" s="80"/>
      <c r="H35" s="80"/>
      <c r="I35" s="80"/>
      <c r="J35" s="80"/>
      <c r="K35" s="145"/>
      <c r="L35" s="81"/>
    </row>
    <row r="36" spans="1:12" ht="12.75">
      <c r="A36" s="75" t="s">
        <v>97</v>
      </c>
      <c r="B36" s="97" t="s">
        <v>98</v>
      </c>
      <c r="C36" s="77" t="s">
        <v>69</v>
      </c>
      <c r="D36" s="78"/>
      <c r="E36" s="79"/>
      <c r="F36" s="80"/>
      <c r="G36" s="80"/>
      <c r="H36" s="80"/>
      <c r="I36" s="80"/>
      <c r="J36" s="80"/>
      <c r="K36" s="145"/>
      <c r="L36" s="81"/>
    </row>
    <row r="37" spans="1:12" ht="12.75">
      <c r="A37" s="100"/>
      <c r="B37" s="101"/>
      <c r="C37" s="102"/>
      <c r="D37" s="103"/>
      <c r="E37" s="104"/>
      <c r="F37" s="105"/>
      <c r="G37" s="104"/>
      <c r="H37" s="104"/>
      <c r="I37" s="104"/>
      <c r="J37" s="104"/>
      <c r="K37" s="147"/>
      <c r="L37" s="106"/>
    </row>
    <row r="38" spans="1:12" ht="12.75">
      <c r="A38" s="107"/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10" t="s">
        <v>99</v>
      </c>
      <c r="B39" s="111"/>
      <c r="C39" s="111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2.75">
      <c r="A40" s="111"/>
      <c r="B40" s="111"/>
      <c r="C40" s="111"/>
      <c r="D40" s="113" t="s">
        <v>100</v>
      </c>
      <c r="E40" s="114"/>
      <c r="F40" s="114" t="s">
        <v>101</v>
      </c>
      <c r="G40" s="114"/>
      <c r="H40" s="114"/>
      <c r="I40" s="114"/>
      <c r="J40" s="148"/>
      <c r="K40" s="149"/>
      <c r="L40" s="115"/>
    </row>
    <row r="41" spans="1:12" ht="12.75">
      <c r="A41" s="116" t="s">
        <v>102</v>
      </c>
      <c r="B41" s="76"/>
      <c r="C41" s="77" t="s">
        <v>67</v>
      </c>
      <c r="D41" s="78"/>
      <c r="E41" s="79"/>
      <c r="F41" s="79"/>
      <c r="G41" s="80"/>
      <c r="H41" s="80"/>
      <c r="I41" s="145"/>
      <c r="J41" s="81"/>
      <c r="K41" s="145"/>
      <c r="L41" s="154"/>
    </row>
    <row r="42" spans="1:12" ht="12.75">
      <c r="A42" s="75" t="s">
        <v>103</v>
      </c>
      <c r="B42" s="76"/>
      <c r="C42" s="77" t="s">
        <v>104</v>
      </c>
      <c r="D42" s="78"/>
      <c r="E42" s="79"/>
      <c r="F42" s="79"/>
      <c r="G42" s="80"/>
      <c r="H42" s="80"/>
      <c r="I42" s="145"/>
      <c r="J42" s="81"/>
      <c r="K42" s="145"/>
      <c r="L42" s="155"/>
    </row>
    <row r="43" spans="1:12" ht="12.75">
      <c r="A43" s="70" t="s">
        <v>105</v>
      </c>
      <c r="B43" s="71"/>
      <c r="C43" s="117" t="s">
        <v>106</v>
      </c>
      <c r="D43" s="118" t="e">
        <f>D41/D42</f>
        <v>#DIV/0!</v>
      </c>
      <c r="E43" s="119"/>
      <c r="F43" s="119" t="e">
        <f>F41/F42</f>
        <v>#DIV/0!</v>
      </c>
      <c r="G43" s="119" t="e">
        <f>G41/G42</f>
        <v>#DIV/0!</v>
      </c>
      <c r="H43" s="119"/>
      <c r="I43" s="119"/>
      <c r="J43" s="119"/>
      <c r="K43" s="145"/>
      <c r="L43" s="155"/>
    </row>
    <row r="44" spans="1:12" ht="12.75">
      <c r="A44" s="75" t="s">
        <v>107</v>
      </c>
      <c r="B44" s="76"/>
      <c r="C44" s="93" t="s">
        <v>69</v>
      </c>
      <c r="D44" s="88"/>
      <c r="E44" s="88"/>
      <c r="F44" s="88"/>
      <c r="G44" s="88"/>
      <c r="H44" s="88"/>
      <c r="I44" s="146"/>
      <c r="J44" s="89"/>
      <c r="K44" s="146"/>
      <c r="L44" s="156"/>
    </row>
    <row r="45" spans="1:12" ht="12.75">
      <c r="A45" s="75" t="s">
        <v>108</v>
      </c>
      <c r="B45" s="76"/>
      <c r="C45" s="93" t="s">
        <v>109</v>
      </c>
      <c r="D45" s="88"/>
      <c r="E45" s="88"/>
      <c r="F45" s="88"/>
      <c r="G45" s="88"/>
      <c r="H45" s="88"/>
      <c r="I45" s="146"/>
      <c r="J45" s="89"/>
      <c r="K45" s="146"/>
      <c r="L45" s="156"/>
    </row>
    <row r="46" spans="1:12" ht="12.75">
      <c r="A46" s="120"/>
      <c r="B46" s="101"/>
      <c r="C46" s="102"/>
      <c r="D46" s="103"/>
      <c r="E46" s="104"/>
      <c r="F46" s="104"/>
      <c r="G46" s="104"/>
      <c r="H46" s="104"/>
      <c r="I46" s="147"/>
      <c r="J46" s="106"/>
      <c r="K46" s="147"/>
      <c r="L46" s="157"/>
    </row>
    <row r="47" spans="1:12" ht="12.75">
      <c r="A47" s="107"/>
      <c r="B47" s="108"/>
      <c r="C47" s="108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2.75">
      <c r="A48" s="122" t="s">
        <v>110</v>
      </c>
      <c r="B48" s="123"/>
      <c r="C48" s="108"/>
      <c r="D48" s="124" t="s">
        <v>111</v>
      </c>
      <c r="E48" s="123"/>
      <c r="F48" s="108"/>
      <c r="G48" s="108"/>
      <c r="H48" s="108"/>
      <c r="I48" s="108"/>
      <c r="J48" s="108"/>
      <c r="K48" s="108"/>
      <c r="L48" s="125"/>
    </row>
    <row r="49" spans="1:12" ht="12.75">
      <c r="A49" s="75" t="s">
        <v>115</v>
      </c>
      <c r="B49" s="76"/>
      <c r="C49" s="126"/>
      <c r="D49" s="111"/>
      <c r="E49" s="111"/>
      <c r="F49" s="111"/>
      <c r="G49" s="111"/>
      <c r="H49" s="111"/>
      <c r="I49" s="111"/>
      <c r="J49" s="111"/>
      <c r="K49" s="111"/>
      <c r="L49" s="127"/>
    </row>
    <row r="50" spans="1:12" ht="12.75">
      <c r="A50" s="75" t="s">
        <v>116</v>
      </c>
      <c r="B50" s="76"/>
      <c r="C50" s="126"/>
      <c r="D50" s="111"/>
      <c r="E50" s="111"/>
      <c r="F50" s="111"/>
      <c r="G50" s="111"/>
      <c r="H50" s="111"/>
      <c r="I50" s="111"/>
      <c r="J50" s="111"/>
      <c r="K50" s="111"/>
      <c r="L50" s="127"/>
    </row>
    <row r="51" spans="1:12" ht="12.75">
      <c r="A51" s="75"/>
      <c r="B51" s="76"/>
      <c r="C51" s="126"/>
      <c r="D51" s="111"/>
      <c r="E51" s="111"/>
      <c r="F51" s="111"/>
      <c r="G51" s="111"/>
      <c r="H51" s="111"/>
      <c r="I51" s="111"/>
      <c r="J51" s="111"/>
      <c r="K51" s="111"/>
      <c r="L51" s="127"/>
    </row>
    <row r="52" spans="1:12" ht="12.75">
      <c r="A52" s="75"/>
      <c r="B52" s="76"/>
      <c r="C52" s="126"/>
      <c r="D52" s="111"/>
      <c r="E52" s="111"/>
      <c r="F52" s="111"/>
      <c r="G52" s="111"/>
      <c r="H52" s="111"/>
      <c r="I52" s="111"/>
      <c r="J52" s="111"/>
      <c r="K52" s="111"/>
      <c r="L52" s="127"/>
    </row>
    <row r="53" spans="1:12" ht="12.75">
      <c r="A53" s="75"/>
      <c r="B53" s="150"/>
      <c r="C53" s="126"/>
      <c r="D53" s="111"/>
      <c r="E53" s="111"/>
      <c r="F53" s="111"/>
      <c r="G53" s="111"/>
      <c r="H53" s="111"/>
      <c r="I53" s="111"/>
      <c r="J53" s="111"/>
      <c r="K53" s="111"/>
      <c r="L53" s="127"/>
    </row>
    <row r="54" spans="1:12" ht="12.75">
      <c r="A54" s="75"/>
      <c r="B54" s="150"/>
      <c r="C54" s="126"/>
      <c r="D54" s="111"/>
      <c r="E54" s="111"/>
      <c r="F54" s="111"/>
      <c r="G54" s="111"/>
      <c r="H54" s="111"/>
      <c r="I54" s="111"/>
      <c r="J54" s="111"/>
      <c r="K54" s="111"/>
      <c r="L54" s="127"/>
    </row>
    <row r="55" spans="1:12" ht="12.75">
      <c r="A55" s="75"/>
      <c r="B55" s="76"/>
      <c r="C55" s="126"/>
      <c r="D55" s="111"/>
      <c r="E55" s="111"/>
      <c r="F55" s="111"/>
      <c r="G55" s="111"/>
      <c r="H55" s="111"/>
      <c r="I55" s="111"/>
      <c r="J55" s="111"/>
      <c r="K55" s="111"/>
      <c r="L55" s="127"/>
    </row>
    <row r="56" spans="1:12" ht="12.75">
      <c r="A56" s="151" t="s">
        <v>117</v>
      </c>
      <c r="B56" s="128"/>
      <c r="C56" s="129"/>
      <c r="D56" s="111"/>
      <c r="E56" s="111"/>
      <c r="F56" s="111"/>
      <c r="G56" s="111"/>
      <c r="H56" s="111"/>
      <c r="I56" s="111"/>
      <c r="J56" s="111"/>
      <c r="K56" s="111"/>
      <c r="L56" s="127"/>
    </row>
    <row r="57" spans="1:12" ht="12.75">
      <c r="A57" s="83" t="s">
        <v>112</v>
      </c>
      <c r="B57" s="84"/>
      <c r="C57" s="130"/>
      <c r="D57" s="131"/>
      <c r="E57" s="131"/>
      <c r="F57" s="131"/>
      <c r="G57" s="131"/>
      <c r="H57" s="131"/>
      <c r="I57" s="131"/>
      <c r="J57" s="131"/>
      <c r="K57" s="131"/>
      <c r="L57" s="132"/>
    </row>
    <row r="58" spans="1:12" ht="12.75">
      <c r="A58" s="54"/>
      <c r="B58" s="111"/>
      <c r="C58" s="111"/>
      <c r="D58" s="111"/>
      <c r="E58" s="111"/>
      <c r="F58" s="111"/>
      <c r="G58" s="54"/>
      <c r="H58" s="111" t="s">
        <v>113</v>
      </c>
      <c r="I58" s="111"/>
      <c r="J58" s="111"/>
      <c r="K58" s="111"/>
      <c r="L58" s="54"/>
    </row>
    <row r="59" spans="1:12" ht="12.75">
      <c r="A59" s="54"/>
      <c r="B59" s="54"/>
      <c r="C59" s="54"/>
      <c r="D59" s="54"/>
      <c r="E59" s="54"/>
      <c r="F59" s="54"/>
      <c r="G59" s="111" t="s">
        <v>113</v>
      </c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sheetProtection/>
  <mergeCells count="6">
    <mergeCell ref="C9:D9"/>
    <mergeCell ref="D13:F13"/>
    <mergeCell ref="A1:C1"/>
    <mergeCell ref="A2:C2"/>
    <mergeCell ref="A3:C3"/>
    <mergeCell ref="A4:C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RIES</dc:creator>
  <cp:keywords/>
  <dc:description/>
  <cp:lastModifiedBy>Dominique Manetta</cp:lastModifiedBy>
  <cp:lastPrinted>2024-04-24T09:20:46Z</cp:lastPrinted>
  <dcterms:created xsi:type="dcterms:W3CDTF">2003-02-03T12:58:21Z</dcterms:created>
  <dcterms:modified xsi:type="dcterms:W3CDTF">2024-05-23T12:45:01Z</dcterms:modified>
  <cp:category/>
  <cp:version/>
  <cp:contentType/>
  <cp:contentStatus/>
</cp:coreProperties>
</file>